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210" tabRatio="1000"/>
  </bookViews>
  <sheets>
    <sheet name="01_第1号様式_交付申請書" sheetId="4" r:id="rId1"/>
    <sheet name="02_第2号様式_収支予算書" sheetId="3" r:id="rId2"/>
    <sheet name="03_規則第5号様式_着手届" sheetId="10" r:id="rId3"/>
    <sheet name="04_補助金請求書（概算払請求の場合）" sheetId="15" r:id="rId4"/>
    <sheet name="05_規則第7号様式_完了届" sheetId="11" r:id="rId5"/>
    <sheet name="06_第4号様式_事業実績報告書" sheetId="2" r:id="rId6"/>
    <sheet name="07_収支決算書(第5号様式)" sheetId="5" r:id="rId7"/>
    <sheet name="08_食糧費対象者名簿" sheetId="14" r:id="rId8"/>
    <sheet name="09_補助金請求書（実績後請求の場合）" sheetId="12" r:id="rId9"/>
    <sheet name="補助区分" sheetId="8" state="hidden" r:id="rId10"/>
    <sheet name="補助金額算定" sheetId="9" state="hidden" r:id="rId11"/>
  </sheets>
  <definedNames>
    <definedName name="_xlnm.Print_Area" localSheetId="5">'06_第4号様式_事業実績報告書'!$A$1:$E$22</definedName>
    <definedName name="_xlnm.Print_Area" localSheetId="1">'02_第2号様式_収支予算書'!$A$1:$J$56</definedName>
    <definedName name="_xlnm.Print_Area" localSheetId="0">'01_第1号様式_交付申請書'!$A$1:$E$38</definedName>
    <definedName name="_xlnm.Print_Area" localSheetId="6">'07_収支決算書(第5号様式)'!$A$1:$J$55</definedName>
    <definedName name="_xlnm.Print_Area" localSheetId="2">'03_規則第5号様式_着手届'!$A$1:$AY$38</definedName>
    <definedName name="_xlnm.Print_Area" localSheetId="4">'05_規則第7号様式_完了届'!$A$1:$AY$44</definedName>
    <definedName name="_xlnm.Print_Area" localSheetId="8">'09_補助金請求書（実績後請求の場合）'!$A$1:$AY$26</definedName>
    <definedName name="_xlnm.Print_Area" localSheetId="7">'08_食糧費対象者名簿'!$A:$G</definedName>
    <definedName name="_xlnm.Print_Titles" localSheetId="7">'08_食糧費対象者名簿'!$1:$1</definedName>
    <definedName name="_xlnm.Print_Area" localSheetId="3">'04_補助金請求書（概算払請求の場合）'!$A$1:$AY$27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庄司 圭介</author>
  </authors>
  <commentList>
    <comment ref="I6" authorId="0">
      <text>
        <r>
          <rPr>
            <sz val="10"/>
            <color theme="1"/>
            <rFont val="游ゴシック"/>
          </rPr>
          <t>①補助対象経費×補助率（1,000円未満切り捨て）
②補助区分毎の補助上限額
上記①、②の内、低い額が補助金額となります。</t>
        </r>
      </text>
    </comment>
  </commentList>
</comments>
</file>

<file path=xl/sharedStrings.xml><?xml version="1.0" encoding="utf-8"?>
<sst xmlns="http://schemas.openxmlformats.org/spreadsheetml/2006/main" xmlns:r="http://schemas.openxmlformats.org/officeDocument/2006/relationships" count="361" uniqueCount="361">
  <si>
    <t>氏　名</t>
    <rPh sb="0" eb="1">
      <t>シ</t>
    </rPh>
    <rPh sb="2" eb="3">
      <t>メイ</t>
    </rPh>
    <phoneticPr fontId="15"/>
  </si>
  <si>
    <t>設立年月日</t>
    <rPh sb="0" eb="2">
      <t>せつりつ</t>
    </rPh>
    <rPh sb="2" eb="5">
      <t>ねんがっぴ</t>
    </rPh>
    <phoneticPr fontId="2" type="Hiragana"/>
  </si>
  <si>
    <t>※【発注】金額を発注数量で除し、小数点第一号を四捨五入した額を【発注】単価とする。</t>
    <rPh sb="5" eb="7">
      <t>きんがく</t>
    </rPh>
    <rPh sb="8" eb="10">
      <t>はっちゅう</t>
    </rPh>
    <rPh sb="10" eb="12">
      <t>すうりょう</t>
    </rPh>
    <rPh sb="13" eb="14">
      <t>じょ</t>
    </rPh>
    <rPh sb="16" eb="19">
      <t>しょうすうてん</t>
    </rPh>
    <rPh sb="19" eb="20">
      <t>だい</t>
    </rPh>
    <rPh sb="20" eb="21">
      <t>1</t>
    </rPh>
    <rPh sb="21" eb="22">
      <t>ごう</t>
    </rPh>
    <rPh sb="23" eb="27">
      <t>ししゃごにゅう</t>
    </rPh>
    <rPh sb="29" eb="30">
      <t>がく</t>
    </rPh>
    <rPh sb="32" eb="34">
      <t>はっちゅう</t>
    </rPh>
    <rPh sb="35" eb="37">
      <t>たんか</t>
    </rPh>
    <phoneticPr fontId="2" type="Hiragana"/>
  </si>
  <si>
    <t>２　事業計画</t>
    <rPh sb="4" eb="6">
      <t>けいかく</t>
    </rPh>
    <phoneticPr fontId="2" type="Hiragana"/>
  </si>
  <si>
    <t>完了年月日</t>
    <rPh sb="2" eb="5">
      <t>ねんがっぴ</t>
    </rPh>
    <phoneticPr fontId="2" type="Hiragana"/>
  </si>
  <si>
    <t>住所</t>
    <rPh sb="0" eb="2">
      <t>じゅうしょ</t>
    </rPh>
    <phoneticPr fontId="2" type="Hiragana"/>
  </si>
  <si>
    <t>支払い</t>
    <rPh sb="0" eb="2">
      <t>シハライ</t>
    </rPh>
    <phoneticPr fontId="15"/>
  </si>
  <si>
    <t>交付申請書_提出日</t>
  </si>
  <si>
    <t>事業計画_補助割合</t>
  </si>
  <si>
    <t>補助上限額_表示</t>
  </si>
  <si>
    <t>団体_郵便番号</t>
  </si>
  <si>
    <t>（事業費は別添第５号様式に記載）</t>
  </si>
  <si>
    <t>設立趣旨</t>
    <rPh sb="0" eb="2">
      <t>せつりつ</t>
    </rPh>
    <rPh sb="2" eb="4">
      <t>しゅし</t>
    </rPh>
    <phoneticPr fontId="2" type="Hiragana"/>
  </si>
  <si>
    <t>電話番号</t>
    <rPh sb="0" eb="2">
      <t>でんわ</t>
    </rPh>
    <rPh sb="2" eb="4">
      <t>ばんごう</t>
    </rPh>
    <phoneticPr fontId="2" type="Hiragana"/>
  </si>
  <si>
    <t>3時間</t>
    <rPh sb="1" eb="3">
      <t>じかん</t>
    </rPh>
    <phoneticPr fontId="2" type="Hiragana"/>
  </si>
  <si>
    <t>氏名</t>
    <rPh sb="0" eb="2">
      <t>しめい</t>
    </rPh>
    <phoneticPr fontId="2" type="Hiragana"/>
  </si>
  <si>
    <t>１　実施団体について</t>
  </si>
  <si>
    <t>着手年月日</t>
    <rPh sb="2" eb="5">
      <t>ねんがっぴ</t>
    </rPh>
    <phoneticPr fontId="2" type="Hiragana"/>
  </si>
  <si>
    <t>団体名称</t>
  </si>
  <si>
    <t>事業名称</t>
    <rPh sb="0" eb="2">
      <t>じぎょう</t>
    </rPh>
    <rPh sb="2" eb="4">
      <t>めいしょう</t>
    </rPh>
    <phoneticPr fontId="2" type="Hiragana"/>
  </si>
  <si>
    <t>※【発注】金額の合計</t>
    <rPh sb="2" eb="4">
      <t>はっちゅう</t>
    </rPh>
    <rPh sb="5" eb="7">
      <t>きんがく</t>
    </rPh>
    <rPh sb="8" eb="10">
      <t>ごうけい</t>
    </rPh>
    <phoneticPr fontId="2" type="Hiragana"/>
  </si>
  <si>
    <t>事業計画_補助区分表示</t>
  </si>
  <si>
    <t>団体_団体名義金融口座</t>
  </si>
  <si>
    <t>その他（組織図、団体の活動周知資料、収支予算書・決算書等、団体の活動内容が分かるもの）</t>
    <rPh sb="2" eb="3">
      <t>た</t>
    </rPh>
    <rPh sb="8" eb="10">
      <t>だんたい</t>
    </rPh>
    <rPh sb="11" eb="13">
      <t>かつどう</t>
    </rPh>
    <rPh sb="13" eb="15">
      <t>しゅうち</t>
    </rPh>
    <rPh sb="15" eb="17">
      <t>しりょう</t>
    </rPh>
    <rPh sb="18" eb="20">
      <t>しゅうし</t>
    </rPh>
    <rPh sb="20" eb="23">
      <t>よさんしょ</t>
    </rPh>
    <rPh sb="24" eb="27">
      <t>けっさんしょ</t>
    </rPh>
    <rPh sb="27" eb="28">
      <t>とう</t>
    </rPh>
    <rPh sb="29" eb="31">
      <t>だんたい</t>
    </rPh>
    <rPh sb="32" eb="34">
      <t>かつどう</t>
    </rPh>
    <rPh sb="34" eb="36">
      <t>ないよう</t>
    </rPh>
    <rPh sb="37" eb="38">
      <t>わ</t>
    </rPh>
    <phoneticPr fontId="2" type="Hiragana"/>
  </si>
  <si>
    <t>構成員人数</t>
    <rPh sb="0" eb="3">
      <t>こうせいいん</t>
    </rPh>
    <rPh sb="3" eb="5">
      <t>にんずう</t>
    </rPh>
    <phoneticPr fontId="2" type="Hiragana"/>
  </si>
  <si>
    <t>べつかい協働のまちづくり補助金　収支決算書</t>
    <rPh sb="4" eb="6">
      <t>きょうどう</t>
    </rPh>
    <rPh sb="12" eb="15">
      <t>ほじょきん</t>
    </rPh>
    <rPh sb="16" eb="18">
      <t>しゅうし</t>
    </rPh>
    <rPh sb="18" eb="20">
      <t>けっさん</t>
    </rPh>
    <rPh sb="20" eb="21">
      <t>しょ</t>
    </rPh>
    <phoneticPr fontId="2" type="Hiragana"/>
  </si>
  <si>
    <t>事業計画_対象者と人数</t>
  </si>
  <si>
    <t>松井 洋平</t>
  </si>
  <si>
    <t>件名</t>
    <rPh sb="0" eb="2">
      <t>ケンメイ</t>
    </rPh>
    <phoneticPr fontId="15"/>
  </si>
  <si>
    <t>講師謝礼</t>
    <rPh sb="0" eb="2">
      <t>コウシ</t>
    </rPh>
    <rPh sb="2" eb="4">
      <t>シャレイ</t>
    </rPh>
    <phoneticPr fontId="15"/>
  </si>
  <si>
    <t>事業実績_提出日</t>
  </si>
  <si>
    <t>第1号様式（第6条関係）</t>
  </si>
  <si>
    <t>消費税300円</t>
    <rPh sb="0" eb="3">
      <t>しょうひぜい</t>
    </rPh>
    <rPh sb="6" eb="7">
      <t>えん</t>
    </rPh>
    <phoneticPr fontId="2" type="Hiragana"/>
  </si>
  <si>
    <t>実行委員長　○○　○○</t>
    <rPh sb="0" eb="2">
      <t>じっこう</t>
    </rPh>
    <rPh sb="2" eb="5">
      <t>いいんちょう</t>
    </rPh>
    <phoneticPr fontId="2" type="Hiragana"/>
  </si>
  <si>
    <t>北村 弥生</t>
  </si>
  <si>
    <t>○○○開催事業</t>
    <rPh sb="3" eb="5">
      <t>かいさい</t>
    </rPh>
    <rPh sb="5" eb="7">
      <t>じぎょう</t>
    </rPh>
    <phoneticPr fontId="2" type="Hiragana"/>
  </si>
  <si>
    <t>別海町長　曽根　興三　様</t>
    <rPh sb="0" eb="10">
      <t>べつかいちょうちょう</t>
    </rPh>
    <rPh sb="11" eb="12">
      <t>さま</t>
    </rPh>
    <phoneticPr fontId="2" type="Hiragana"/>
  </si>
  <si>
    <t>5,000円</t>
    <rPh sb="5" eb="6">
      <t>えん</t>
    </rPh>
    <phoneticPr fontId="2" type="Hiragana"/>
  </si>
  <si>
    <t>完了予定日</t>
  </si>
  <si>
    <t>完了届_提出日</t>
  </si>
  <si>
    <t>原 恵子</t>
  </si>
  <si>
    <t>令和</t>
    <rPh sb="0" eb="2">
      <t>レイワ</t>
    </rPh>
    <phoneticPr fontId="15"/>
  </si>
  <si>
    <t>収支決算_補助対象経費_小計</t>
  </si>
  <si>
    <t>事業による効果</t>
    <rPh sb="0" eb="2">
      <t>じぎょう</t>
    </rPh>
    <rPh sb="5" eb="7">
      <t>こうか</t>
    </rPh>
    <phoneticPr fontId="2" type="Hiragana"/>
  </si>
  <si>
    <t>銀行名</t>
    <rPh sb="0" eb="3">
      <t>ギンコウメイ</t>
    </rPh>
    <phoneticPr fontId="15"/>
  </si>
  <si>
    <t>(７)</t>
  </si>
  <si>
    <t>事業目的</t>
    <rPh sb="0" eb="2">
      <t>じぎょう</t>
    </rPh>
    <rPh sb="2" eb="4">
      <t>もくてき</t>
    </rPh>
    <phoneticPr fontId="2" type="Hiragana"/>
  </si>
  <si>
    <t>着手予定日</t>
  </si>
  <si>
    <t>「収入の部」には、べつかい協働のまちづくり補助金（公募型）を記載し、金額は、べつかい協働のまちづくり補助金（公募型）交付事務取扱要領第４条の規定により算定すること。</t>
  </si>
  <si>
    <t>請求書</t>
    <rPh sb="0" eb="3">
      <t>セイキュウショ</t>
    </rPh>
    <phoneticPr fontId="15"/>
  </si>
  <si>
    <t>消耗品費</t>
    <rPh sb="0" eb="2">
      <t>しょうもう</t>
    </rPh>
    <rPh sb="2" eb="3">
      <t>ひん</t>
    </rPh>
    <rPh sb="3" eb="4">
      <t>ひ</t>
    </rPh>
    <phoneticPr fontId="2" type="Hiragana"/>
  </si>
  <si>
    <t>希望する補助区分</t>
  </si>
  <si>
    <t>その他連絡事項</t>
    <rPh sb="2" eb="3">
      <t>ほか</t>
    </rPh>
    <rPh sb="3" eb="5">
      <t>れんらく</t>
    </rPh>
    <rPh sb="5" eb="7">
      <t>じこう</t>
    </rPh>
    <phoneticPr fontId="2" type="Hiragana"/>
  </si>
  <si>
    <t>補助割合</t>
  </si>
  <si>
    <t>長瀬 紳一</t>
  </si>
  <si>
    <t>(９)</t>
  </si>
  <si>
    <t>3,000枚</t>
    <rPh sb="5" eb="6">
      <t>まい</t>
    </rPh>
    <phoneticPr fontId="2" type="Hiragana"/>
  </si>
  <si>
    <t>事業計画_事業目的</t>
  </si>
  <si>
    <t>事業計画_補助区分</t>
  </si>
  <si>
    <t>Ｅメールアドレス</t>
  </si>
  <si>
    <t>500円</t>
    <rPh sb="3" eb="4">
      <t>えん</t>
    </rPh>
    <phoneticPr fontId="2" type="Hiragana"/>
  </si>
  <si>
    <t>4個</t>
    <rPh sb="1" eb="2">
      <t>こ</t>
    </rPh>
    <phoneticPr fontId="2" type="Hiragana"/>
  </si>
  <si>
    <t>べつかい協働のまちづくり補助金（公募型）　交付申請書</t>
    <rPh sb="4" eb="6">
      <t>きょうどう</t>
    </rPh>
    <rPh sb="12" eb="15">
      <t>ほじょきん</t>
    </rPh>
    <rPh sb="16" eb="19">
      <t>こうぼがた</t>
    </rPh>
    <rPh sb="21" eb="23">
      <t>こうふ</t>
    </rPh>
    <rPh sb="23" eb="26">
      <t>しんせいしょ</t>
    </rPh>
    <phoneticPr fontId="2" type="Hiragana"/>
  </si>
  <si>
    <t>　べつかい協働のまちづくり補助金（公募型）の交付を受けたいので、べつかい協働のまちづくり補助金（公募型）交付事務取扱要領第6条の規定により次のとおり申請します。</t>
    <rPh sb="1" eb="21">
      <t>まちづくりほじょきん</t>
    </rPh>
    <rPh sb="60" eb="61">
      <t>だい</t>
    </rPh>
    <rPh sb="62" eb="63">
      <t>じょう</t>
    </rPh>
    <rPh sb="64" eb="66">
      <t>きてい</t>
    </rPh>
    <rPh sb="69" eb="70">
      <t>つぎ</t>
    </rPh>
    <rPh sb="74" eb="76">
      <t>しんせい</t>
    </rPh>
    <phoneticPr fontId="2" type="Hiragana"/>
  </si>
  <si>
    <t>代表者氏名</t>
    <rPh sb="3" eb="5">
      <t>しめい</t>
    </rPh>
    <phoneticPr fontId="2" type="Hiragana"/>
  </si>
  <si>
    <t>余剰金の全額を、次回事業へ繰り越しません。　※補助対象経費から余剰金を控除します。</t>
  </si>
  <si>
    <t>３　連絡責任者（事務担当者）について</t>
    <rPh sb="2" eb="4">
      <t>れんらく</t>
    </rPh>
    <rPh sb="4" eb="7">
      <t>せきにんしゃ</t>
    </rPh>
    <phoneticPr fontId="2" type="Hiragana"/>
  </si>
  <si>
    <t>活動実績</t>
    <rPh sb="0" eb="2">
      <t>かつどう</t>
    </rPh>
    <rPh sb="2" eb="4">
      <t>じっせき</t>
    </rPh>
    <phoneticPr fontId="2" type="Hiragana"/>
  </si>
  <si>
    <t>３　収支差引額（単位：円）</t>
    <rPh sb="2" eb="4">
      <t>しゅうし</t>
    </rPh>
    <rPh sb="4" eb="6">
      <t>さしひき</t>
    </rPh>
    <rPh sb="6" eb="7">
      <t>がく</t>
    </rPh>
    <rPh sb="8" eb="10">
      <t>たんい</t>
    </rPh>
    <rPh sb="11" eb="12">
      <t>えん</t>
    </rPh>
    <phoneticPr fontId="2" type="Hiragana"/>
  </si>
  <si>
    <t>（添付書類）</t>
  </si>
  <si>
    <t>3,000円</t>
    <rPh sb="5" eb="6">
      <t>えん</t>
    </rPh>
    <phoneticPr fontId="2" type="Hiragana"/>
  </si>
  <si>
    <t>団体規約</t>
    <rPh sb="0" eb="2">
      <t>だんたい</t>
    </rPh>
    <rPh sb="2" eb="4">
      <t>きやく</t>
    </rPh>
    <phoneticPr fontId="2" type="Hiragana"/>
  </si>
  <si>
    <t>桑原 直之</t>
  </si>
  <si>
    <t>対象者と人数</t>
    <rPh sb="2" eb="3">
      <t>しゃ</t>
    </rPh>
    <phoneticPr fontId="2" type="Hiragana"/>
  </si>
  <si>
    <t>収支予算_補助金交付額</t>
  </si>
  <si>
    <t>ホームページ等</t>
    <rPh sb="6" eb="7">
      <t>とう</t>
    </rPh>
    <phoneticPr fontId="2" type="Hiragana"/>
  </si>
  <si>
    <t>団体が対象経費の支払をしたことが分かる書類（領収書等）の写し</t>
  </si>
  <si>
    <t>補助区分</t>
  </si>
  <si>
    <t>補助金交付希望額</t>
    <rPh sb="0" eb="3">
      <t>ほじょきん</t>
    </rPh>
    <rPh sb="3" eb="5">
      <t>こうふ</t>
    </rPh>
    <rPh sb="5" eb="7">
      <t>きぼう</t>
    </rPh>
    <rPh sb="7" eb="8">
      <t>がく</t>
    </rPh>
    <phoneticPr fontId="2" type="Hiragana"/>
  </si>
  <si>
    <t>(10)</t>
  </si>
  <si>
    <t>申請回数</t>
    <rPh sb="0" eb="2">
      <t>しんせい</t>
    </rPh>
    <rPh sb="2" eb="4">
      <t>かいすう</t>
    </rPh>
    <phoneticPr fontId="2" type="Hiragana"/>
  </si>
  <si>
    <t>関根 典弘</t>
  </si>
  <si>
    <t>事業内容</t>
    <rPh sb="0" eb="2">
      <t>じぎょう</t>
    </rPh>
    <phoneticPr fontId="2" type="Hiragana"/>
  </si>
  <si>
    <t>構成員名簿又は役員名簿</t>
    <rPh sb="0" eb="3">
      <t>こうせいいん</t>
    </rPh>
    <rPh sb="3" eb="5">
      <t>めいぼ</t>
    </rPh>
    <rPh sb="5" eb="6">
      <t>また</t>
    </rPh>
    <rPh sb="7" eb="9">
      <t>やくいん</t>
    </rPh>
    <rPh sb="9" eb="11">
      <t>めいぼ</t>
    </rPh>
    <phoneticPr fontId="2" type="Hiragana"/>
  </si>
  <si>
    <t>(１)</t>
  </si>
  <si>
    <t>冨士 啓介</t>
  </si>
  <si>
    <t>(２)</t>
  </si>
  <si>
    <t>地域づくり型補助金（補助割合10/10・補助上限額50万円）</t>
  </si>
  <si>
    <t>(３)</t>
  </si>
  <si>
    <t>事業実績_事業内容</t>
  </si>
  <si>
    <t>(４)</t>
  </si>
  <si>
    <t>(５)</t>
  </si>
  <si>
    <t>(６)</t>
  </si>
  <si>
    <t>(８)</t>
  </si>
  <si>
    <t>支出総額（合計）</t>
  </si>
  <si>
    <t>べつかい協働のまちづくり補助金（公募型）　事業実績報告書</t>
    <rPh sb="4" eb="6">
      <t>きょうどう</t>
    </rPh>
    <rPh sb="12" eb="15">
      <t>ほじょきん</t>
    </rPh>
    <rPh sb="16" eb="19">
      <t>こうぼがた</t>
    </rPh>
    <rPh sb="21" eb="23">
      <t>じぎょう</t>
    </rPh>
    <rPh sb="23" eb="25">
      <t>じっせき</t>
    </rPh>
    <rPh sb="25" eb="28">
      <t>ほうこくしょ</t>
    </rPh>
    <phoneticPr fontId="2" type="Hiragana"/>
  </si>
  <si>
    <t>第４号様式（第10条関係）</t>
  </si>
  <si>
    <t>　べつかい協働のまちづくり補助金（公募型）交付事務取扱要領第10条の規定により、下記のとおり報告します。</t>
  </si>
  <si>
    <t>金額</t>
    <rPh sb="0" eb="2">
      <t>きんがく</t>
    </rPh>
    <phoneticPr fontId="2" type="Hiragana"/>
  </si>
  <si>
    <t>補助金交付指令額</t>
    <rPh sb="0" eb="3">
      <t>ほじょきん</t>
    </rPh>
    <rPh sb="3" eb="5">
      <t>こうふ</t>
    </rPh>
    <rPh sb="5" eb="7">
      <t>しれい</t>
    </rPh>
    <rPh sb="7" eb="8">
      <t>がく</t>
    </rPh>
    <phoneticPr fontId="2" type="Hiragana"/>
  </si>
  <si>
    <t>600円</t>
    <rPh sb="3" eb="4">
      <t>えん</t>
    </rPh>
    <phoneticPr fontId="2" type="Hiragana"/>
  </si>
  <si>
    <t>補助金精算額</t>
    <rPh sb="0" eb="3">
      <t>ほじょきん</t>
    </rPh>
    <rPh sb="3" eb="5">
      <t>せいさん</t>
    </rPh>
    <rPh sb="5" eb="6">
      <t>がく</t>
    </rPh>
    <phoneticPr fontId="2" type="Hiragana"/>
  </si>
  <si>
    <t>（事業費は別添第２号様式に記載）</t>
    <rPh sb="1" eb="4">
      <t>じぎょうひ</t>
    </rPh>
    <rPh sb="5" eb="7">
      <t>べってん</t>
    </rPh>
    <rPh sb="7" eb="8">
      <t>だい</t>
    </rPh>
    <rPh sb="9" eb="10">
      <t>ごう</t>
    </rPh>
    <rPh sb="10" eb="12">
      <t>ようしき</t>
    </rPh>
    <rPh sb="13" eb="15">
      <t>きさい</t>
    </rPh>
    <phoneticPr fontId="2" type="Hiragana"/>
  </si>
  <si>
    <t>収支決算書（第５号様式）</t>
    <rPh sb="0" eb="2">
      <t>しゅうし</t>
    </rPh>
    <rPh sb="2" eb="5">
      <t>けっさんしょ</t>
    </rPh>
    <rPh sb="6" eb="7">
      <t>だい</t>
    </rPh>
    <rPh sb="8" eb="9">
      <t>ごう</t>
    </rPh>
    <rPh sb="9" eb="11">
      <t>ようしき</t>
    </rPh>
    <phoneticPr fontId="2" type="Hiragana"/>
  </si>
  <si>
    <t>第２号様式（第６条関係）</t>
    <rPh sb="0" eb="1">
      <t>だい</t>
    </rPh>
    <rPh sb="2" eb="3">
      <t>ごう</t>
    </rPh>
    <rPh sb="3" eb="5">
      <t>ようしき</t>
    </rPh>
    <rPh sb="6" eb="7">
      <t>だい</t>
    </rPh>
    <rPh sb="8" eb="9">
      <t>じょう</t>
    </rPh>
    <rPh sb="9" eb="11">
      <t>かんけい</t>
    </rPh>
    <phoneticPr fontId="2" type="Hiragana"/>
  </si>
  <si>
    <t>べつかい協働のまちづくり補助金　収支予算書</t>
    <rPh sb="4" eb="6">
      <t>きょうどう</t>
    </rPh>
    <rPh sb="12" eb="15">
      <t>ほじょきん</t>
    </rPh>
    <rPh sb="16" eb="18">
      <t>しゅうし</t>
    </rPh>
    <rPh sb="18" eb="21">
      <t>よさんしょ</t>
    </rPh>
    <phoneticPr fontId="2" type="Hiragana"/>
  </si>
  <si>
    <t>第5号様式（第5条関係）</t>
    <rPh sb="0" eb="1">
      <t>だい</t>
    </rPh>
    <rPh sb="2" eb="3">
      <t>ごう</t>
    </rPh>
    <rPh sb="3" eb="5">
      <t>ようしき</t>
    </rPh>
    <rPh sb="6" eb="7">
      <t>だい</t>
    </rPh>
    <rPh sb="8" eb="9">
      <t>じょう</t>
    </rPh>
    <rPh sb="9" eb="11">
      <t>かんけい</t>
    </rPh>
    <phoneticPr fontId="2" type="Hiragana"/>
  </si>
  <si>
    <t>○○○○実行委員会
　実行委員長　○○　○○</t>
    <rPh sb="4" eb="6">
      <t>ジッコウ</t>
    </rPh>
    <rPh sb="6" eb="9">
      <t>イインカイ</t>
    </rPh>
    <rPh sb="11" eb="13">
      <t>ジッコウ</t>
    </rPh>
    <rPh sb="13" eb="16">
      <t>イインチョウ</t>
    </rPh>
    <phoneticPr fontId="15"/>
  </si>
  <si>
    <t>5企業</t>
    <rPh sb="1" eb="3">
      <t>きぎょう</t>
    </rPh>
    <phoneticPr fontId="2" type="Hiragana"/>
  </si>
  <si>
    <t>収入総額（合計）</t>
  </si>
  <si>
    <t>収支決算_補助対象経費*補助率</t>
  </si>
  <si>
    <t>瀧口 恵</t>
  </si>
  <si>
    <t>片山 杏理</t>
  </si>
  <si>
    <t>○月○日（○）に○○○で○○○を開催する。</t>
    <rPh sb="1" eb="2">
      <t>がつ</t>
    </rPh>
    <rPh sb="3" eb="4">
      <t>にち</t>
    </rPh>
    <rPh sb="16" eb="18">
      <t>かいさい</t>
    </rPh>
    <phoneticPr fontId="2" type="Hiragana"/>
  </si>
  <si>
    <t>事業実施記録写真</t>
  </si>
  <si>
    <t>団体_構成員人数</t>
  </si>
  <si>
    <t>チラシ作成</t>
    <rPh sb="3" eb="5">
      <t>サクセイ</t>
    </rPh>
    <phoneticPr fontId="15"/>
  </si>
  <si>
    <t>小計</t>
  </si>
  <si>
    <t>内容</t>
    <rPh sb="0" eb="1">
      <t>うち</t>
    </rPh>
    <rPh sb="1" eb="2">
      <t>よう</t>
    </rPh>
    <phoneticPr fontId="2" type="Hiragana"/>
  </si>
  <si>
    <t>内容</t>
    <rPh sb="0" eb="2">
      <t>ないよう</t>
    </rPh>
    <phoneticPr fontId="2" type="Hiragana"/>
  </si>
  <si>
    <t>積算根拠（単価×数量）</t>
    <rPh sb="0" eb="2">
      <t>せきさん</t>
    </rPh>
    <rPh sb="2" eb="4">
      <t>こんきょ</t>
    </rPh>
    <rPh sb="5" eb="7">
      <t>たんか</t>
    </rPh>
    <rPh sb="8" eb="10">
      <t>すうりょう</t>
    </rPh>
    <phoneticPr fontId="2" type="Hiragana"/>
  </si>
  <si>
    <t>×</t>
  </si>
  <si>
    <t>金額計算式</t>
    <rPh sb="0" eb="2">
      <t>きんがく</t>
    </rPh>
    <rPh sb="2" eb="4">
      <t>けいさん</t>
    </rPh>
    <rPh sb="4" eb="5">
      <t>しき</t>
    </rPh>
    <phoneticPr fontId="2" type="Hiragana"/>
  </si>
  <si>
    <t>○○○の開催により○○○が解消され、○○○の○○○が促進された。</t>
    <rPh sb="4" eb="6">
      <t>かいさい</t>
    </rPh>
    <rPh sb="13" eb="15">
      <t>かいしょう</t>
    </rPh>
    <rPh sb="26" eb="28">
      <t>そくしん</t>
    </rPh>
    <phoneticPr fontId="2" type="Hiragana"/>
  </si>
  <si>
    <t>第５号様式（第10条関係）</t>
    <rPh sb="0" eb="1">
      <t>だい</t>
    </rPh>
    <rPh sb="2" eb="3">
      <t>ごう</t>
    </rPh>
    <rPh sb="3" eb="5">
      <t>ようしき</t>
    </rPh>
    <rPh sb="6" eb="7">
      <t>だい</t>
    </rPh>
    <rPh sb="9" eb="10">
      <t>じょう</t>
    </rPh>
    <rPh sb="10" eb="12">
      <t>かんけい</t>
    </rPh>
    <phoneticPr fontId="2" type="Hiragana"/>
  </si>
  <si>
    <t>４　概算払の希望</t>
  </si>
  <si>
    <t>上記のとおり相違ありません。</t>
    <rPh sb="0" eb="2">
      <t>じょうき</t>
    </rPh>
    <rPh sb="6" eb="8">
      <t>そうい</t>
    </rPh>
    <phoneticPr fontId="2" type="Hiragana"/>
  </si>
  <si>
    <t>収支決算_補助金精算額</t>
  </si>
  <si>
    <t>代表者</t>
    <rPh sb="0" eb="3">
      <t>だいひょうしゃ</t>
    </rPh>
    <phoneticPr fontId="2" type="Hiragana"/>
  </si>
  <si>
    <t>収支決算_控除表示_補助対象経費（控除後）</t>
  </si>
  <si>
    <t>団体_HP</t>
  </si>
  <si>
    <t xml:space="preserve">令和　 　年度　　べつかい協働のまちづくり補助金【公募型】　　　　                                                        　               </t>
    <rPh sb="0" eb="2">
      <t>レイワ</t>
    </rPh>
    <rPh sb="5" eb="7">
      <t>ネンド</t>
    </rPh>
    <rPh sb="13" eb="15">
      <t>キョウドウ</t>
    </rPh>
    <rPh sb="21" eb="24">
      <t>ホジョキン</t>
    </rPh>
    <rPh sb="25" eb="28">
      <t>コウボガタ</t>
    </rPh>
    <phoneticPr fontId="15"/>
  </si>
  <si>
    <t>収支予算_補助対象経費*補助率（千円未満切り捨て）</t>
  </si>
  <si>
    <t>事業収入</t>
    <rPh sb="0" eb="2">
      <t>じぎょう</t>
    </rPh>
    <rPh sb="2" eb="4">
      <t>しゅうにゅう</t>
    </rPh>
    <phoneticPr fontId="2" type="Hiragana"/>
  </si>
  <si>
    <t>自己資金</t>
    <rPh sb="0" eb="2">
      <t>じこ</t>
    </rPh>
    <rPh sb="2" eb="4">
      <t>しきん</t>
    </rPh>
    <phoneticPr fontId="2" type="Hiragana"/>
  </si>
  <si>
    <t>報償費</t>
    <rPh sb="0" eb="3">
      <t>ホウショウヒ</t>
    </rPh>
    <phoneticPr fontId="15"/>
  </si>
  <si>
    <t>印刷製本費</t>
    <rPh sb="0" eb="2">
      <t>インサツ</t>
    </rPh>
    <rPh sb="2" eb="4">
      <t>セイホン</t>
    </rPh>
    <rPh sb="4" eb="5">
      <t>ヒ</t>
    </rPh>
    <phoneticPr fontId="15"/>
  </si>
  <si>
    <t>手数料</t>
    <rPh sb="0" eb="3">
      <t>テスウリョウ</t>
    </rPh>
    <phoneticPr fontId="15"/>
  </si>
  <si>
    <t>使用料</t>
    <rPh sb="0" eb="3">
      <t>シヨウリョウ</t>
    </rPh>
    <phoneticPr fontId="15"/>
  </si>
  <si>
    <t>レンタル料</t>
    <rPh sb="4" eb="5">
      <t>リョウ</t>
    </rPh>
    <phoneticPr fontId="15"/>
  </si>
  <si>
    <t>消耗品費</t>
    <rPh sb="0" eb="2">
      <t>ショウモウ</t>
    </rPh>
    <rPh sb="2" eb="3">
      <t>ヒン</t>
    </rPh>
    <rPh sb="3" eb="4">
      <t>ヒ</t>
    </rPh>
    <phoneticPr fontId="15"/>
  </si>
  <si>
    <t>イベント時間</t>
  </si>
  <si>
    <t>収支予算_補助対象外経費_小計</t>
  </si>
  <si>
    <t>報償費</t>
    <rPh sb="0" eb="3">
      <t>ほうしょうひ</t>
    </rPh>
    <phoneticPr fontId="2" type="Hiragana"/>
  </si>
  <si>
    <t>着手届_提出日</t>
  </si>
  <si>
    <t>参加料</t>
    <rPh sb="0" eb="3">
      <t>さんかりょう</t>
    </rPh>
    <phoneticPr fontId="2" type="Hiragana"/>
  </si>
  <si>
    <t>チラシ折込代</t>
    <rPh sb="3" eb="5">
      <t>オリコミ</t>
    </rPh>
    <rPh sb="5" eb="6">
      <t>ダイ</t>
    </rPh>
    <phoneticPr fontId="15"/>
  </si>
  <si>
    <t>施設使用料</t>
    <rPh sb="0" eb="2">
      <t>シセツ</t>
    </rPh>
    <rPh sb="2" eb="4">
      <t>シヨウ</t>
    </rPh>
    <rPh sb="4" eb="5">
      <t>リョウ</t>
    </rPh>
    <phoneticPr fontId="15"/>
  </si>
  <si>
    <t>○○のレンタル</t>
  </si>
  <si>
    <t>消毒液</t>
    <rPh sb="0" eb="2">
      <t>ショウドク</t>
    </rPh>
    <rPh sb="2" eb="3">
      <t>エキ</t>
    </rPh>
    <phoneticPr fontId="15"/>
  </si>
  <si>
    <t>配布資料用紙</t>
  </si>
  <si>
    <t>20,000円</t>
    <rPh sb="6" eb="7">
      <t>えん</t>
    </rPh>
    <phoneticPr fontId="2" type="Hiragana"/>
  </si>
  <si>
    <t>10円</t>
    <rPh sb="2" eb="3">
      <t>えん</t>
    </rPh>
    <phoneticPr fontId="2" type="Hiragana"/>
  </si>
  <si>
    <t>収支予算_概算払</t>
  </si>
  <si>
    <t>5円</t>
    <rPh sb="1" eb="2">
      <t>えん</t>
    </rPh>
    <phoneticPr fontId="2" type="Hiragana"/>
  </si>
  <si>
    <t>6,000円</t>
    <rPh sb="5" eb="6">
      <t>えん</t>
    </rPh>
    <phoneticPr fontId="2" type="Hiragana"/>
  </si>
  <si>
    <t>小山田 佑香</t>
  </si>
  <si>
    <t>完了届_完了日</t>
  </si>
  <si>
    <t>着手届_着手日</t>
  </si>
  <si>
    <t>別海町振興奨励補助事業着手届</t>
    <rPh sb="0" eb="3">
      <t>べつかいちょう</t>
    </rPh>
    <rPh sb="3" eb="5">
      <t>しんこう</t>
    </rPh>
    <rPh sb="5" eb="7">
      <t>しょうれい</t>
    </rPh>
    <rPh sb="7" eb="9">
      <t>ほじょ</t>
    </rPh>
    <rPh sb="9" eb="11">
      <t>じぎょう</t>
    </rPh>
    <rPh sb="11" eb="13">
      <t>ちゃくしゅ</t>
    </rPh>
    <rPh sb="13" eb="14">
      <t>とどけ</t>
    </rPh>
    <phoneticPr fontId="2" type="Hiragana"/>
  </si>
  <si>
    <t>」</t>
  </si>
  <si>
    <t>*</t>
  </si>
  <si>
    <t>2人</t>
  </si>
  <si>
    <t>連絡責任者_その他連絡事項</t>
  </si>
  <si>
    <t>5個</t>
    <rPh sb="1" eb="2">
      <t>こ</t>
    </rPh>
    <phoneticPr fontId="2" type="Hiragana"/>
  </si>
  <si>
    <t>渋谷 祐</t>
  </si>
  <si>
    <t>補助割合_表示</t>
  </si>
  <si>
    <t>団体名称</t>
    <rPh sb="2" eb="4">
      <t>めいしょう</t>
    </rPh>
    <phoneticPr fontId="2" type="Hiragana"/>
  </si>
  <si>
    <t>10/10</t>
  </si>
  <si>
    <t>連絡責任者_電話番号</t>
  </si>
  <si>
    <t>8/10</t>
  </si>
  <si>
    <t>事業内容</t>
  </si>
  <si>
    <t>50万円</t>
    <rPh sb="2" eb="4">
      <t>まんえん</t>
    </rPh>
    <phoneticPr fontId="2" type="Hiragana"/>
  </si>
  <si>
    <t>団体_設立年月日</t>
  </si>
  <si>
    <t>100万円</t>
    <rPh sb="3" eb="5">
      <t>まんえん</t>
    </rPh>
    <phoneticPr fontId="2" type="Hiragana"/>
  </si>
  <si>
    <t>日</t>
    <rPh sb="0" eb="1">
      <t>ニチ</t>
    </rPh>
    <phoneticPr fontId="15"/>
  </si>
  <si>
    <t>15万円</t>
    <rPh sb="2" eb="4">
      <t>まんえん</t>
    </rPh>
    <phoneticPr fontId="2" type="Hiragana"/>
  </si>
  <si>
    <t>補助上限額</t>
  </si>
  <si>
    <t>地域づくり型補助金</t>
    <rPh sb="5" eb="6">
      <t>がた</t>
    </rPh>
    <phoneticPr fontId="2" type="Hiragana"/>
  </si>
  <si>
    <t>別海町長　曽　根　興　三　様</t>
    <rPh sb="0" eb="1">
      <t>ベツ</t>
    </rPh>
    <rPh sb="1" eb="2">
      <t>カイ</t>
    </rPh>
    <rPh sb="2" eb="4">
      <t>チョウチョウ</t>
    </rPh>
    <rPh sb="5" eb="6">
      <t>ソ</t>
    </rPh>
    <rPh sb="7" eb="8">
      <t>ネ</t>
    </rPh>
    <rPh sb="9" eb="10">
      <t>キョウ</t>
    </rPh>
    <rPh sb="11" eb="12">
      <t>サン</t>
    </rPh>
    <rPh sb="13" eb="14">
      <t>サマ</t>
    </rPh>
    <phoneticPr fontId="15"/>
  </si>
  <si>
    <t>補助対象経費</t>
  </si>
  <si>
    <t>地域リーダー協働型補助金</t>
    <rPh sb="0" eb="2">
      <t>チイキ</t>
    </rPh>
    <rPh sb="6" eb="8">
      <t>キョウドウ</t>
    </rPh>
    <rPh sb="8" eb="9">
      <t>カタ</t>
    </rPh>
    <rPh sb="9" eb="12">
      <t>ホジョキン</t>
    </rPh>
    <phoneticPr fontId="15"/>
  </si>
  <si>
    <t>スタート応援型補助金</t>
    <rPh sb="4" eb="6">
      <t>オウエン</t>
    </rPh>
    <rPh sb="6" eb="7">
      <t>ガタ</t>
    </rPh>
    <rPh sb="7" eb="10">
      <t>ホジョキン</t>
    </rPh>
    <phoneticPr fontId="15"/>
  </si>
  <si>
    <t>補助区分_表示</t>
  </si>
  <si>
    <t>団体名義金融口座</t>
    <rPh sb="4" eb="6">
      <t>きんゆう</t>
    </rPh>
    <phoneticPr fontId="2" type="Hiragana"/>
  </si>
  <si>
    <t>別海町長　曽根　興三　様</t>
    <rPh sb="0" eb="4">
      <t>べっかいちょうちょう</t>
    </rPh>
    <rPh sb="5" eb="6">
      <t>そ</t>
    </rPh>
    <rPh sb="6" eb="7">
      <t>ね</t>
    </rPh>
    <rPh sb="8" eb="9">
      <t>きょう</t>
    </rPh>
    <rPh sb="9" eb="10">
      <t>さん</t>
    </rPh>
    <rPh sb="11" eb="12">
      <t>さま</t>
    </rPh>
    <phoneticPr fontId="2" type="Hiragana"/>
  </si>
  <si>
    <t>銀行・漁協</t>
    <rPh sb="0" eb="2">
      <t>ギンコウ</t>
    </rPh>
    <rPh sb="3" eb="5">
      <t>ギョキョウ</t>
    </rPh>
    <phoneticPr fontId="15"/>
  </si>
  <si>
    <t>代表者氏名</t>
    <rPh sb="0" eb="3">
      <t>だいひょうしゃ</t>
    </rPh>
    <rPh sb="3" eb="5">
      <t>しめい</t>
    </rPh>
    <phoneticPr fontId="2" type="Hiragana"/>
  </si>
  <si>
    <t>付別海町指令第</t>
  </si>
  <si>
    <t>着手したのでお届けします。</t>
  </si>
  <si>
    <t>なお、本事業は、</t>
  </si>
  <si>
    <t>消費税240円</t>
    <rPh sb="0" eb="3">
      <t>しょうひぜい</t>
    </rPh>
    <rPh sb="6" eb="7">
      <t>えん</t>
    </rPh>
    <phoneticPr fontId="2" type="Hiragana"/>
  </si>
  <si>
    <t>完成の予定です。</t>
  </si>
  <si>
    <t>開始時間</t>
    <rPh sb="0" eb="2">
      <t>かいし</t>
    </rPh>
    <rPh sb="2" eb="4">
      <t>じかん</t>
    </rPh>
    <phoneticPr fontId="2" type="Hiragana"/>
  </si>
  <si>
    <t>号をもって補助金交付の指令を受けたべつかい</t>
  </si>
  <si>
    <t>小野 秀二</t>
  </si>
  <si>
    <t>第7号様式（第7条関係）</t>
    <rPh sb="0" eb="1">
      <t>だい</t>
    </rPh>
    <rPh sb="2" eb="3">
      <t>ごう</t>
    </rPh>
    <rPh sb="3" eb="5">
      <t>ようしき</t>
    </rPh>
    <rPh sb="6" eb="7">
      <t>だい</t>
    </rPh>
    <rPh sb="8" eb="9">
      <t>じょう</t>
    </rPh>
    <rPh sb="9" eb="11">
      <t>かんけい</t>
    </rPh>
    <phoneticPr fontId="2" type="Hiragana"/>
  </si>
  <si>
    <t>別海町別海○○番地</t>
    <rPh sb="3" eb="5">
      <t>べつかい</t>
    </rPh>
    <rPh sb="7" eb="9">
      <t>ばんち</t>
    </rPh>
    <phoneticPr fontId="2" type="Hiragana"/>
  </si>
  <si>
    <t>別海町振興奨励補助事業完了届</t>
    <rPh sb="0" eb="3">
      <t>べつかいちょう</t>
    </rPh>
    <rPh sb="3" eb="5">
      <t>しんこう</t>
    </rPh>
    <rPh sb="5" eb="7">
      <t>しょうれい</t>
    </rPh>
    <rPh sb="7" eb="9">
      <t>ほじょ</t>
    </rPh>
    <rPh sb="9" eb="11">
      <t>じぎょう</t>
    </rPh>
    <rPh sb="11" eb="13">
      <t>かんりょう</t>
    </rPh>
    <rPh sb="13" eb="14">
      <t>とどけ</t>
    </rPh>
    <phoneticPr fontId="2" type="Hiragana"/>
  </si>
  <si>
    <t>１　事業名　べつかい協働のまちづくり補助金【公募型】</t>
    <rPh sb="2" eb="4">
      <t>じぎょう</t>
    </rPh>
    <rPh sb="4" eb="5">
      <t>めい</t>
    </rPh>
    <rPh sb="10" eb="12">
      <t>きょうどう</t>
    </rPh>
    <rPh sb="18" eb="21">
      <t>ほじょきん</t>
    </rPh>
    <rPh sb="22" eb="25">
      <t>こうぼがた</t>
    </rPh>
    <phoneticPr fontId="2" type="Hiragana"/>
  </si>
  <si>
    <t>協働のまちづくり補助金【公募型】「</t>
  </si>
  <si>
    <t>地元企業寄付</t>
    <rPh sb="0" eb="2">
      <t>じもと</t>
    </rPh>
    <rPh sb="2" eb="4">
      <t>きぎょう</t>
    </rPh>
    <rPh sb="4" eb="6">
      <t>きふ</t>
    </rPh>
    <phoneticPr fontId="2" type="Hiragana"/>
  </si>
  <si>
    <t>○○○の○○○を解決するため、○○○によって○○○となることを目的とします。</t>
    <rPh sb="8" eb="10">
      <t>かいけつ</t>
    </rPh>
    <rPh sb="31" eb="33">
      <t>もくてき</t>
    </rPh>
    <phoneticPr fontId="2" type="Hiragana"/>
  </si>
  <si>
    <t>「</t>
  </si>
  <si>
    <t>号の上記事業を</t>
    <rPh sb="0" eb="1">
      <t>ごう</t>
    </rPh>
    <rPh sb="2" eb="4">
      <t>じょうき</t>
    </rPh>
    <rPh sb="4" eb="6">
      <t>じぎょう</t>
    </rPh>
    <phoneticPr fontId="2" type="Hiragana"/>
  </si>
  <si>
    <t>000</t>
  </si>
  <si>
    <r>
      <t>事業実施</t>
    </r>
    <r>
      <rPr>
        <sz val="10.5"/>
        <color rgb="FF000000"/>
        <rFont val="ＭＳ 明朝"/>
      </rPr>
      <t>により期待できる効果</t>
    </r>
    <rPh sb="0" eb="2">
      <t>じぎょう</t>
    </rPh>
    <rPh sb="2" eb="4">
      <t>じっし</t>
    </rPh>
    <phoneticPr fontId="2" type="Hiragana"/>
  </si>
  <si>
    <t>１　収入の部（単位：円）</t>
    <rPh sb="2" eb="4">
      <t>しゅうにゅう</t>
    </rPh>
    <rPh sb="5" eb="6">
      <t>ぶ</t>
    </rPh>
    <rPh sb="7" eb="9">
      <t>たんい</t>
    </rPh>
    <rPh sb="10" eb="11">
      <t>えん</t>
    </rPh>
    <phoneticPr fontId="2" type="Hiragana"/>
  </si>
  <si>
    <t>２　支出の部（単位：円）</t>
    <rPh sb="2" eb="4">
      <t>ししゅつ</t>
    </rPh>
    <rPh sb="5" eb="6">
      <t>ぶ</t>
    </rPh>
    <rPh sb="7" eb="9">
      <t>たんい</t>
    </rPh>
    <rPh sb="10" eb="11">
      <t>えん</t>
    </rPh>
    <phoneticPr fontId="2" type="Hiragana"/>
  </si>
  <si>
    <t>有り</t>
    <rPh sb="0" eb="1">
      <t>あ</t>
    </rPh>
    <phoneticPr fontId="2" type="Hiragana"/>
  </si>
  <si>
    <t>食糧費合計</t>
  </si>
  <si>
    <t>※</t>
  </si>
  <si>
    <t>「収入総額」と「支出総額」は同じ金額になること。</t>
  </si>
  <si>
    <t>－</t>
  </si>
  <si>
    <t>事業で作成した成果品（チラシやポスター等）</t>
  </si>
  <si>
    <t>その他、事業実績が分かるもの</t>
  </si>
  <si>
    <t>」は、</t>
  </si>
  <si>
    <t>４　添付書類</t>
    <rPh sb="2" eb="4">
      <t>てんぷ</t>
    </rPh>
    <rPh sb="4" eb="6">
      <t>しょるい</t>
    </rPh>
    <phoneticPr fontId="2" type="Hiragana"/>
  </si>
  <si>
    <t>積算根拠となる見積書やカタログ等の写し</t>
  </si>
  <si>
    <t>※行が足りない場合は「挿入」で行を追加する。</t>
    <rPh sb="1" eb="2">
      <t>ぎょう</t>
    </rPh>
    <rPh sb="3" eb="4">
      <t>た</t>
    </rPh>
    <rPh sb="7" eb="9">
      <t>ばあい</t>
    </rPh>
    <rPh sb="11" eb="13">
      <t>そうにゅう</t>
    </rPh>
    <rPh sb="15" eb="16">
      <t>ぎょう</t>
    </rPh>
    <rPh sb="17" eb="19">
      <t>ついか</t>
    </rPh>
    <phoneticPr fontId="2" type="Hiragana"/>
  </si>
  <si>
    <t>余剰金の全額を、次回事業へ繰り越します。</t>
  </si>
  <si>
    <t>第○回○○○○</t>
    <rPh sb="0" eb="1">
      <t>だい</t>
    </rPh>
    <rPh sb="2" eb="3">
      <t>かい</t>
    </rPh>
    <phoneticPr fontId="2" type="Hiragana"/>
  </si>
  <si>
    <t>有　／　無（　　月　　日開設予定）</t>
    <rPh sb="4" eb="5">
      <t>な</t>
    </rPh>
    <rPh sb="8" eb="9">
      <t>がつ</t>
    </rPh>
    <rPh sb="11" eb="12">
      <t>にち</t>
    </rPh>
    <rPh sb="12" eb="14">
      <t>かいせつ</t>
    </rPh>
    <rPh sb="14" eb="16">
      <t>よてい</t>
    </rPh>
    <phoneticPr fontId="2" type="Hiragana"/>
  </si>
  <si>
    <t>事業計画_補助割合表示</t>
  </si>
  <si>
    <t>収支決算_支出の部_支出総額</t>
  </si>
  <si>
    <t>事業計画_申請回数</t>
  </si>
  <si>
    <t>連絡責任者_Eメールアドレス</t>
  </si>
  <si>
    <t>別海</t>
    <rPh sb="0" eb="2">
      <t>ベツカイ</t>
    </rPh>
    <phoneticPr fontId="15"/>
  </si>
  <si>
    <t>○○○○実行委員会</t>
    <rPh sb="4" eb="6">
      <t>じっこう</t>
    </rPh>
    <rPh sb="6" eb="9">
      <t>いいんかい</t>
    </rPh>
    <phoneticPr fontId="2" type="Hiragana"/>
  </si>
  <si>
    <t>収支決算_収入の部_収入総額</t>
  </si>
  <si>
    <t>収支決算_補助対象外経費_小計</t>
  </si>
  <si>
    <t>団体_住所</t>
  </si>
  <si>
    <t>団体_名称</t>
  </si>
  <si>
    <t>収支決算_余剰金繰越有無</t>
  </si>
  <si>
    <t>団体_代表者氏名</t>
  </si>
  <si>
    <t>※イベント毎に【イベント名】～【実績】を記入する。適宜コピーして記入欄を増やす。</t>
    <rPh sb="5" eb="6">
      <t>ごと</t>
    </rPh>
    <rPh sb="12" eb="13">
      <t>めい</t>
    </rPh>
    <rPh sb="16" eb="18">
      <t>じっせき</t>
    </rPh>
    <rPh sb="20" eb="22">
      <t>きにゅう</t>
    </rPh>
    <rPh sb="25" eb="27">
      <t>てきぎ</t>
    </rPh>
    <rPh sb="32" eb="34">
      <t>きにゅう</t>
    </rPh>
    <rPh sb="34" eb="35">
      <t>らん</t>
    </rPh>
    <rPh sb="36" eb="37">
      <t>ふ</t>
    </rPh>
    <phoneticPr fontId="2" type="Hiragana"/>
  </si>
  <si>
    <t>○○　○○</t>
  </si>
  <si>
    <t>団体_構成員人数_内町民</t>
  </si>
  <si>
    <t>※【実績】金額の合計</t>
    <rPh sb="2" eb="4">
      <t>じっせき</t>
    </rPh>
    <rPh sb="5" eb="7">
      <t>きんがく</t>
    </rPh>
    <rPh sb="8" eb="10">
      <t>ごうけい</t>
    </rPh>
    <phoneticPr fontId="2" type="Hiragana"/>
  </si>
  <si>
    <t>団体_設立趣旨</t>
  </si>
  <si>
    <t>団体_活動実績</t>
  </si>
  <si>
    <t>事業計画_事業名称</t>
  </si>
  <si>
    <t>集合時間</t>
    <rPh sb="0" eb="2">
      <t>しゅうごう</t>
    </rPh>
    <rPh sb="2" eb="4">
      <t>じかん</t>
    </rPh>
    <phoneticPr fontId="2" type="Hiragana"/>
  </si>
  <si>
    <t>事業計画_内容</t>
  </si>
  <si>
    <t>事業計画_事業効果</t>
  </si>
  <si>
    <t>事業計画_着手予定日</t>
  </si>
  <si>
    <t>科目</t>
  </si>
  <si>
    <t>事業計画_完了予定日</t>
  </si>
  <si>
    <t>連絡責任者_氏名</t>
  </si>
  <si>
    <t>連絡責任者_郵便番号</t>
  </si>
  <si>
    <t>連絡責任者_住所</t>
  </si>
  <si>
    <t>収支予算_収入の部_収入総額</t>
  </si>
  <si>
    <t>収支予算_補助対象経費_小計</t>
  </si>
  <si>
    <t>収支予算_支出の部_支出総額</t>
  </si>
  <si>
    <t>着手届_指令日</t>
  </si>
  <si>
    <t>着手届_指令番号</t>
  </si>
  <si>
    <t>食糧費対象者名簿　※食糧費を対象経費とする場合に添付</t>
    <rPh sb="24" eb="26">
      <t>てんぷ</t>
    </rPh>
    <phoneticPr fontId="2" type="Hiragana"/>
  </si>
  <si>
    <t>事業実績_事業効果</t>
  </si>
  <si>
    <t>収支決算_収支差引額（余剰金）</t>
  </si>
  <si>
    <t>収支決算_補助対象経費（控除後）</t>
  </si>
  <si>
    <t>※取組の準備を始める日</t>
  </si>
  <si>
    <t>※取組の作業が全て終わる日</t>
  </si>
  <si>
    <t>べつかい協働のまちづくり補助金</t>
  </si>
  <si>
    <t>補助対象外経費</t>
  </si>
  <si>
    <t>無し</t>
  </si>
  <si>
    <t>３　添付書類</t>
    <rPh sb="2" eb="4">
      <t>てんぷ</t>
    </rPh>
    <rPh sb="4" eb="6">
      <t>しょるい</t>
    </rPh>
    <phoneticPr fontId="2" type="Hiragana"/>
  </si>
  <si>
    <t>+</t>
  </si>
  <si>
    <t>事業計画_補助上限額</t>
  </si>
  <si>
    <t>〒000-0000</t>
  </si>
  <si>
    <t>収支決算_控除表示_補助対象経費</t>
  </si>
  <si>
    <t>収支決算_控除表示_余剰金</t>
  </si>
  <si>
    <t>湯谷 和哉</t>
  </si>
  <si>
    <t>50人</t>
    <rPh sb="2" eb="3">
      <t>にん</t>
    </rPh>
    <phoneticPr fontId="2" type="Hiragana"/>
  </si>
  <si>
    <t>上記の金額を請求致します。</t>
    <rPh sb="0" eb="2">
      <t>ジョウキ</t>
    </rPh>
    <rPh sb="3" eb="5">
      <t>キンガク</t>
    </rPh>
    <rPh sb="6" eb="8">
      <t>セイキュウ</t>
    </rPh>
    <rPh sb="8" eb="9">
      <t>イタ</t>
    </rPh>
    <phoneticPr fontId="15"/>
  </si>
  <si>
    <t>口座振替払</t>
    <rPh sb="0" eb="2">
      <t>コウザ</t>
    </rPh>
    <rPh sb="2" eb="4">
      <t>フリカエ</t>
    </rPh>
    <rPh sb="4" eb="5">
      <t>ハラ</t>
    </rPh>
    <phoneticPr fontId="15"/>
  </si>
  <si>
    <t>隔地払</t>
    <rPh sb="0" eb="1">
      <t>カク</t>
    </rPh>
    <rPh sb="1" eb="2">
      <t>チ</t>
    </rPh>
    <rPh sb="2" eb="3">
      <t>ハラ</t>
    </rPh>
    <phoneticPr fontId="15"/>
  </si>
  <si>
    <t>現金払</t>
    <rPh sb="0" eb="2">
      <t>ゲンキン</t>
    </rPh>
    <rPh sb="2" eb="3">
      <t>ハラ</t>
    </rPh>
    <phoneticPr fontId="15"/>
  </si>
  <si>
    <t>小切手払</t>
    <rPh sb="0" eb="3">
      <t>コギッテ</t>
    </rPh>
    <rPh sb="3" eb="4">
      <t>ハラ</t>
    </rPh>
    <phoneticPr fontId="15"/>
  </si>
  <si>
    <t>金額</t>
    <rPh sb="0" eb="2">
      <t>キンガク</t>
    </rPh>
    <phoneticPr fontId="15"/>
  </si>
  <si>
    <t>口座振替依頼書</t>
    <rPh sb="0" eb="2">
      <t>コウザ</t>
    </rPh>
    <rPh sb="2" eb="4">
      <t>フリカエ</t>
    </rPh>
    <rPh sb="4" eb="7">
      <t>イライショ</t>
    </rPh>
    <phoneticPr fontId="15"/>
  </si>
  <si>
    <t>取引</t>
    <rPh sb="0" eb="2">
      <t>トリヒキ</t>
    </rPh>
    <phoneticPr fontId="15"/>
  </si>
  <si>
    <t>住　所</t>
    <rPh sb="0" eb="1">
      <t>ジュウ</t>
    </rPh>
    <rPh sb="2" eb="3">
      <t>ショ</t>
    </rPh>
    <phoneticPr fontId="15"/>
  </si>
  <si>
    <t>年</t>
    <rPh sb="0" eb="1">
      <t>ネン</t>
    </rPh>
    <phoneticPr fontId="15"/>
  </si>
  <si>
    <t>信金・農協</t>
    <rPh sb="0" eb="2">
      <t>シンキン</t>
    </rPh>
    <rPh sb="3" eb="5">
      <t>ノウキョウ</t>
    </rPh>
    <phoneticPr fontId="15"/>
  </si>
  <si>
    <t>月</t>
    <rPh sb="0" eb="1">
      <t>ガツ</t>
    </rPh>
    <phoneticPr fontId="15"/>
  </si>
  <si>
    <t>支店</t>
    <rPh sb="0" eb="2">
      <t>シテン</t>
    </rPh>
    <phoneticPr fontId="15"/>
  </si>
  <si>
    <t>口座</t>
    <rPh sb="0" eb="2">
      <t>コウザ</t>
    </rPh>
    <phoneticPr fontId="15"/>
  </si>
  <si>
    <t>従事時間</t>
  </si>
  <si>
    <t>19,000円</t>
    <rPh sb="6" eb="7">
      <t>えん</t>
    </rPh>
    <phoneticPr fontId="2" type="Hiragana"/>
  </si>
  <si>
    <t>https://www.facebook.com/～～～</t>
  </si>
  <si>
    <t>番号</t>
    <rPh sb="0" eb="2">
      <t>バンゴウ</t>
    </rPh>
    <phoneticPr fontId="15"/>
  </si>
  <si>
    <t>郵便</t>
    <rPh sb="0" eb="2">
      <t>ユウビン</t>
    </rPh>
    <phoneticPr fontId="15"/>
  </si>
  <si>
    <t>普通</t>
    <rPh sb="0" eb="2">
      <t>フツウ</t>
    </rPh>
    <phoneticPr fontId="15"/>
  </si>
  <si>
    <t>当座</t>
    <rPh sb="0" eb="2">
      <t>トウザ</t>
    </rPh>
    <phoneticPr fontId="15"/>
  </si>
  <si>
    <t>予備費</t>
    <rPh sb="0" eb="3">
      <t>よびひ</t>
    </rPh>
    <phoneticPr fontId="2" type="Hiragana"/>
  </si>
  <si>
    <t>期限</t>
    <rPh sb="0" eb="2">
      <t>キゲン</t>
    </rPh>
    <phoneticPr fontId="15"/>
  </si>
  <si>
    <t>解散時間</t>
    <rPh sb="0" eb="2">
      <t>かいさん</t>
    </rPh>
    <rPh sb="2" eb="4">
      <t>じかん</t>
    </rPh>
    <phoneticPr fontId="2" type="Hiragana"/>
  </si>
  <si>
    <t>（</t>
  </si>
  <si>
    <t>）</t>
  </si>
  <si>
    <t>中原 和明</t>
  </si>
  <si>
    <t>関 和宏</t>
  </si>
  <si>
    <t>伊藤 裕一</t>
  </si>
  <si>
    <t>森本 裕司</t>
  </si>
  <si>
    <t>単価</t>
    <rPh sb="0" eb="2">
      <t>たんか</t>
    </rPh>
    <phoneticPr fontId="2" type="Hiragana"/>
  </si>
  <si>
    <t>関口 美代子</t>
  </si>
  <si>
    <t>終了時間</t>
    <rPh sb="0" eb="2">
      <t>しゅうりょう</t>
    </rPh>
    <rPh sb="2" eb="4">
      <t>じかん</t>
    </rPh>
    <phoneticPr fontId="2" type="Hiragana"/>
  </si>
  <si>
    <t>収支決算_控除表示_補助対象経費（控除後）*補助割合</t>
  </si>
  <si>
    <t>3企業</t>
    <rPh sb="1" eb="3">
      <t>きぎょう</t>
    </rPh>
    <phoneticPr fontId="2" type="Hiragana"/>
  </si>
  <si>
    <t>石原 稔子</t>
  </si>
  <si>
    <t>飯塚 裕俊</t>
  </si>
  <si>
    <t>数量</t>
    <rPh sb="0" eb="2">
      <t>すうりょう</t>
    </rPh>
    <phoneticPr fontId="2" type="Hiragana"/>
  </si>
  <si>
    <t>西本 夏奈子</t>
  </si>
  <si>
    <t>山科 祐一郎</t>
  </si>
  <si>
    <t>北川 寛之</t>
  </si>
  <si>
    <t>従事時間</t>
    <rPh sb="0" eb="2">
      <t>じゅうじ</t>
    </rPh>
    <rPh sb="2" eb="4">
      <t>じかん</t>
    </rPh>
    <phoneticPr fontId="2" type="Hiragana"/>
  </si>
  <si>
    <t>高橋 哲</t>
  </si>
  <si>
    <t>事業名</t>
  </si>
  <si>
    <t>開田 真規子</t>
  </si>
  <si>
    <t>※【発注】金額は弁当代（お茶含む）の合計額とする。</t>
    <rPh sb="2" eb="4">
      <t>はっちゅう</t>
    </rPh>
    <rPh sb="5" eb="7">
      <t>きんがく</t>
    </rPh>
    <rPh sb="8" eb="10">
      <t>べんとう</t>
    </rPh>
    <rPh sb="10" eb="11">
      <t>だい</t>
    </rPh>
    <rPh sb="13" eb="14">
      <t>ちゃ</t>
    </rPh>
    <rPh sb="14" eb="15">
      <t>ふく</t>
    </rPh>
    <rPh sb="18" eb="20">
      <t>ごうけい</t>
    </rPh>
    <rPh sb="20" eb="21">
      <t>がく</t>
    </rPh>
    <phoneticPr fontId="2" type="Hiragana"/>
  </si>
  <si>
    <t>※【発注】単価が1,000円を超える場合は【実績】単価を1,000円として金額を計算する。</t>
    <rPh sb="5" eb="7">
      <t>たんか</t>
    </rPh>
    <rPh sb="13" eb="14">
      <t>えん</t>
    </rPh>
    <rPh sb="15" eb="16">
      <t>こ</t>
    </rPh>
    <rPh sb="18" eb="20">
      <t>ばあい</t>
    </rPh>
    <rPh sb="22" eb="24">
      <t>じっせき</t>
    </rPh>
    <rPh sb="25" eb="27">
      <t>たんか</t>
    </rPh>
    <rPh sb="33" eb="34">
      <t>えん</t>
    </rPh>
    <rPh sb="37" eb="39">
      <t>きんがく</t>
    </rPh>
    <rPh sb="40" eb="42">
      <t>けいさん</t>
    </rPh>
    <phoneticPr fontId="2" type="Hiragana"/>
  </si>
  <si>
    <t>べつかい協働のまちづくり補助金（公募型）食糧費対象者名簿</t>
    <rPh sb="23" eb="26">
      <t>たいしょうしゃ</t>
    </rPh>
    <rPh sb="26" eb="28">
      <t>めいぼ</t>
    </rPh>
    <phoneticPr fontId="2" type="Hiragana"/>
  </si>
  <si>
    <t>記</t>
    <rPh sb="0" eb="1">
      <t>き</t>
    </rPh>
    <phoneticPr fontId="2" type="Hiragana"/>
  </si>
  <si>
    <t>収支決算_補助金返戻額</t>
  </si>
  <si>
    <t>（口座名義）</t>
    <rPh sb="1" eb="3">
      <t>コウザ</t>
    </rPh>
    <rPh sb="3" eb="5">
      <t>メイギ</t>
    </rPh>
    <phoneticPr fontId="15"/>
  </si>
  <si>
    <t>５　余剰金の取扱い　※余剰金がある場合にどちらかを選択</t>
    <rPh sb="2" eb="4">
      <t>よじょう</t>
    </rPh>
    <rPh sb="4" eb="5">
      <t>きん</t>
    </rPh>
    <rPh sb="6" eb="8">
      <t>とりあつか</t>
    </rPh>
    <rPh sb="11" eb="13">
      <t>よじょう</t>
    </rPh>
    <rPh sb="13" eb="14">
      <t>きん</t>
    </rPh>
    <rPh sb="17" eb="19">
      <t>ばあい</t>
    </rPh>
    <rPh sb="25" eb="27">
      <t>せんたく</t>
    </rPh>
    <phoneticPr fontId="2" type="Hiragana"/>
  </si>
  <si>
    <t>（概算払）</t>
    <rPh sb="1" eb="3">
      <t>ガイサン</t>
    </rPh>
    <rPh sb="3" eb="4">
      <t>バラ</t>
    </rPh>
    <phoneticPr fontId="15"/>
  </si>
  <si>
    <t>別海町別海000番地</t>
    <rPh sb="0" eb="3">
      <t>べつかいちょう</t>
    </rPh>
    <rPh sb="3" eb="5">
      <t>べつかい</t>
    </rPh>
    <rPh sb="8" eb="10">
      <t>ばんち</t>
    </rPh>
    <phoneticPr fontId="2" type="Hiragana"/>
  </si>
  <si>
    <t>近年の○○○減少・縮減傾向によって、地域の○○○が失われていました。○○○と考え、○○○の観点から○○○に着目し、有志による団体結成に至りました。</t>
    <rPh sb="18" eb="20">
      <t>ちいき</t>
    </rPh>
    <phoneticPr fontId="2" type="Hiragana"/>
  </si>
  <si>
    <t>昨年、団体を結成してから○○○を○回、参加者が○名あり、○○○に効果がありました。</t>
    <rPh sb="0" eb="2">
      <t>さくねん</t>
    </rPh>
    <rPh sb="3" eb="5">
      <t>だんたい</t>
    </rPh>
    <rPh sb="6" eb="8">
      <t>けっせい</t>
    </rPh>
    <rPh sb="17" eb="18">
      <t>かい</t>
    </rPh>
    <rPh sb="19" eb="22">
      <t>さんかしゃ</t>
    </rPh>
    <rPh sb="24" eb="25">
      <t>めい</t>
    </rPh>
    <rPh sb="32" eb="34">
      <t>こうか</t>
    </rPh>
    <phoneticPr fontId="2" type="Hiragana"/>
  </si>
  <si>
    <t>○○○のような町民を対象に○○名の参加を見込みます。</t>
    <rPh sb="7" eb="9">
      <t>ちょうみん</t>
    </rPh>
    <rPh sb="10" eb="12">
      <t>たいしょう</t>
    </rPh>
    <rPh sb="15" eb="16">
      <t>めい</t>
    </rPh>
    <rPh sb="17" eb="19">
      <t>さんか</t>
    </rPh>
    <rPh sb="20" eb="22">
      <t>みこ</t>
    </rPh>
    <phoneticPr fontId="2" type="Hiragana"/>
  </si>
  <si>
    <t>○○○の開催により、○○○が○○○となります。</t>
    <rPh sb="4" eb="6">
      <t>かいさい</t>
    </rPh>
    <phoneticPr fontId="2" type="Hiragana"/>
  </si>
  <si>
    <t>090-0000-0000</t>
  </si>
  <si>
    <t>○○○○○○＠○○○.com</t>
  </si>
  <si>
    <t>平日日中の連絡は電話ではなくメールでください。</t>
    <rPh sb="0" eb="2">
      <t>へいじつ</t>
    </rPh>
    <rPh sb="2" eb="4">
      <t>にっちゅう</t>
    </rPh>
    <rPh sb="5" eb="7">
      <t>れんらく</t>
    </rPh>
    <rPh sb="8" eb="10">
      <t>でんわ</t>
    </rPh>
    <phoneticPr fontId="2" type="Hiragana"/>
  </si>
  <si>
    <t>寄付金</t>
    <rPh sb="0" eb="3">
      <t>きふきん</t>
    </rPh>
    <phoneticPr fontId="2" type="Hiragana"/>
  </si>
  <si>
    <t>会費</t>
    <rPh sb="0" eb="2">
      <t>かいひ</t>
    </rPh>
    <phoneticPr fontId="2" type="Hiragana"/>
  </si>
  <si>
    <t>30人</t>
    <rPh sb="2" eb="3">
      <t>にん</t>
    </rPh>
    <phoneticPr fontId="2" type="Hiragana"/>
  </si>
  <si>
    <t>3回</t>
    <rPh sb="1" eb="2">
      <t>かい</t>
    </rPh>
    <phoneticPr fontId="2" type="Hiragana"/>
  </si>
  <si>
    <t>会員に対する謝礼</t>
    <rPh sb="0" eb="2">
      <t>かいいん</t>
    </rPh>
    <rPh sb="3" eb="4">
      <t>たい</t>
    </rPh>
    <rPh sb="6" eb="8">
      <t>しゃれい</t>
    </rPh>
    <phoneticPr fontId="2" type="Hiragana"/>
  </si>
  <si>
    <t>第○回○○○○</t>
  </si>
  <si>
    <t>10人</t>
    <rPh sb="2" eb="3">
      <t>にん</t>
    </rPh>
    <phoneticPr fontId="2" type="Hiragana"/>
  </si>
  <si>
    <t>30円</t>
    <rPh sb="2" eb="3">
      <t>えん</t>
    </rPh>
    <phoneticPr fontId="2" type="Hiragana"/>
  </si>
  <si>
    <t>○○○</t>
  </si>
  <si>
    <t>信金</t>
    <rPh sb="0" eb="2">
      <t>シンキン</t>
    </rPh>
    <phoneticPr fontId="15"/>
  </si>
  <si>
    <t>0000</t>
  </si>
  <si>
    <t>○月○日（○）に○○○で○○○を開催した。</t>
    <rPh sb="1" eb="2">
      <t>がつ</t>
    </rPh>
    <rPh sb="3" eb="4">
      <t>にち</t>
    </rPh>
    <rPh sb="16" eb="18">
      <t>かいさい</t>
    </rPh>
    <phoneticPr fontId="2" type="Hiragana"/>
  </si>
  <si>
    <t>40円</t>
    <rPh sb="2" eb="3">
      <t>えん</t>
    </rPh>
    <phoneticPr fontId="2" type="Hiragana"/>
  </si>
  <si>
    <t>510円</t>
    <rPh sb="3" eb="4">
      <t>えん</t>
    </rPh>
    <phoneticPr fontId="2" type="Hiragana"/>
  </si>
  <si>
    <t>6,500円</t>
    <rPh sb="5" eb="6">
      <t>えん</t>
    </rPh>
    <phoneticPr fontId="2" type="Hiragana"/>
  </si>
  <si>
    <t>収支決算_補助対象経費（控除後）*補助割合</t>
  </si>
  <si>
    <t>10,000円</t>
    <rPh sb="6" eb="7">
      <t>えん</t>
    </rPh>
    <phoneticPr fontId="2" type="Hiragana"/>
  </si>
  <si>
    <t>をもって完了したので報告いたします。</t>
    <rPh sb="4" eb="6">
      <t>かんりょう</t>
    </rPh>
    <rPh sb="10" eb="12">
      <t>ほうこく</t>
    </rPh>
    <phoneticPr fontId="2" type="Hiragana"/>
  </si>
  <si>
    <t>事業内容を説明するもの</t>
    <rPh sb="0" eb="2">
      <t>じぎょう</t>
    </rPh>
    <rPh sb="2" eb="4">
      <t>ないよう</t>
    </rPh>
    <rPh sb="5" eb="7">
      <t>せつめい</t>
    </rPh>
    <phoneticPr fontId="2" type="Hiragana"/>
  </si>
  <si>
    <t>【補助金交付指令書】</t>
    <rPh sb="1" eb="4">
      <t>ほじょきん</t>
    </rPh>
    <rPh sb="4" eb="6">
      <t>こうふ</t>
    </rPh>
    <rPh sb="6" eb="9">
      <t>しれいしょ</t>
    </rPh>
    <phoneticPr fontId="2" type="Hiragana"/>
  </si>
  <si>
    <t>団体名称</t>
    <rPh sb="0" eb="2">
      <t>だんたい</t>
    </rPh>
    <rPh sb="2" eb="4">
      <t>めいしょう</t>
    </rPh>
    <phoneticPr fontId="2" type="Hiragana"/>
  </si>
  <si>
    <t>イベント名</t>
  </si>
  <si>
    <t>イベント日</t>
  </si>
  <si>
    <t>従事者人数</t>
  </si>
  <si>
    <t>従事者氏名</t>
  </si>
  <si>
    <t>発注</t>
  </si>
  <si>
    <t>実績</t>
  </si>
</sst>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176" formatCode="[$-411]ggge&quot;年&quot;m&quot;月&quot;d&quot;日&quot;;@"/>
    <numFmt numFmtId="177" formatCode="#&quot;人&quot;"/>
    <numFmt numFmtId="178" formatCode="0\ &quot;回目&quot;"/>
    <numFmt numFmtId="179" formatCode="#,##0&quot;円&quot;;[Red]\-#,##0&quot;円&quot;"/>
    <numFmt numFmtId="180" formatCode="&quot;（内、別海町民　&quot;#&quot;人）&quot;\ "/>
    <numFmt numFmtId="181" formatCode="&quot;補助対象経費&quot;#,###"/>
    <numFmt numFmtId="182" formatCode="&quot;補助対象事業費&quot;#,##0;&quot;補助上限額△ &quot;#,##0"/>
    <numFmt numFmtId="183" formatCode="[DBNum3]&quot;¥&quot;#,##0&quot;円&quot;"/>
    <numFmt numFmtId="184" formatCode="&quot;(+&quot;#,##0&quot;円)&quot;;&quot;(△ &quot;#,##0&quot;円)&quot;"/>
    <numFmt numFmtId="185" formatCode="#,##0&quot;円&quot;"/>
    <numFmt numFmtId="186" formatCode="ge&quot;/&quot;m&quot;/&quot;d&quot;(&quot;aaa&quot;)&quot;"/>
    <numFmt numFmtId="187" formatCode="ggge&quot;年&quot;m&quot;月&quot;d&quot;日(&quot;aaaa&quot;)&quot;"/>
    <numFmt numFmtId="188" formatCode="#,##0&quot;人&quot;"/>
    <numFmt numFmtId="189" formatCode="#,##0&quot;人&quot;&quot;前&quot;"/>
  </numFmts>
  <fonts count="31">
    <font>
      <sz val="11"/>
      <color theme="1"/>
      <name val="游ゴシック"/>
      <family val="3"/>
      <scheme val="minor"/>
    </font>
    <font>
      <sz val="11"/>
      <color auto="1"/>
      <name val="ＭＳ Ｐゴシック"/>
      <family val="3"/>
    </font>
    <font>
      <sz val="6"/>
      <color auto="1"/>
      <name val="游ゴシック"/>
      <family val="3"/>
    </font>
    <font>
      <sz val="11"/>
      <color theme="1"/>
      <name val="ＭＳ 明朝"/>
      <family val="1"/>
    </font>
    <font>
      <sz val="10.5"/>
      <color theme="1"/>
      <name val="ＭＳ 明朝"/>
      <family val="1"/>
    </font>
    <font>
      <sz val="10.5"/>
      <color rgb="FF000000"/>
      <name val="ＭＳ 明朝"/>
      <family val="1"/>
    </font>
    <font>
      <b/>
      <sz val="10.5"/>
      <color theme="1"/>
      <name val="ＭＳ 明朝"/>
      <family val="1"/>
    </font>
    <font>
      <sz val="10.5"/>
      <color auto="1"/>
      <name val="ＭＳ 明朝"/>
      <family val="1"/>
    </font>
    <font>
      <sz val="10.5"/>
      <color rgb="FFFF0000"/>
      <name val="ＭＳ 明朝"/>
      <family val="1"/>
    </font>
    <font>
      <sz val="11"/>
      <color rgb="FFFF0000"/>
      <name val="游ゴシック"/>
      <family val="3"/>
      <scheme val="minor"/>
    </font>
    <font>
      <sz val="11"/>
      <color rgb="FFFF0000"/>
      <name val="ＭＳ 明朝"/>
      <family val="1"/>
    </font>
    <font>
      <sz val="11"/>
      <color theme="1"/>
      <name val="游ゴシック"/>
      <family val="3"/>
      <scheme val="minor"/>
    </font>
    <font>
      <sz val="11"/>
      <color auto="1"/>
      <name val="ＭＳ Ｐ明朝"/>
      <family val="1"/>
    </font>
    <font>
      <sz val="10.5"/>
      <color rgb="FF000000"/>
      <name val="ＭＳ Ｐ明朝"/>
      <family val="1"/>
    </font>
    <font>
      <sz val="11"/>
      <color rgb="FFFF0000"/>
      <name val="ＭＳ Ｐ明朝"/>
      <family val="1"/>
    </font>
    <font>
      <sz val="6"/>
      <color auto="1"/>
      <name val="ＭＳ Ｐゴシック"/>
      <family val="3"/>
    </font>
    <font>
      <b/>
      <sz val="22"/>
      <color auto="1"/>
      <name val="ＭＳ Ｐ明朝"/>
      <family val="1"/>
    </font>
    <font>
      <sz val="22"/>
      <color auto="1"/>
      <name val="ＭＳ Ｐ明朝"/>
      <family val="1"/>
    </font>
    <font>
      <sz val="14"/>
      <color auto="1"/>
      <name val="ＭＳ Ｐ明朝"/>
      <family val="1"/>
    </font>
    <font>
      <sz val="12"/>
      <color auto="1"/>
      <name val="ＭＳ Ｐ明朝"/>
      <family val="1"/>
    </font>
    <font>
      <sz val="8"/>
      <color auto="1"/>
      <name val="ＭＳ Ｐ明朝"/>
      <family val="1"/>
    </font>
    <font>
      <sz val="36"/>
      <color auto="1"/>
      <name val="ＭＳ Ｐ明朝"/>
      <family val="1"/>
    </font>
    <font>
      <sz val="10"/>
      <color auto="1"/>
      <name val="ＭＳ Ｐ明朝"/>
      <family val="1"/>
    </font>
    <font>
      <sz val="12"/>
      <color rgb="FF000000"/>
      <name val="Times New Roman"/>
    </font>
    <font>
      <sz val="12"/>
      <color rgb="FF000000"/>
      <name val="ＭＳ Ｐ明朝"/>
      <family val="1"/>
    </font>
    <font>
      <sz val="10"/>
      <color theme="1"/>
      <name val="游ゴシック Medium"/>
      <family val="3"/>
    </font>
    <font>
      <sz val="10"/>
      <color rgb="FFFF0000"/>
      <name val="游ゴシック Medium"/>
      <family val="3"/>
    </font>
    <font>
      <sz val="10"/>
      <color theme="1"/>
      <name val="游ゴシック"/>
      <family val="3"/>
      <scheme val="minor"/>
    </font>
    <font>
      <sz val="12"/>
      <color theme="1"/>
      <name val="游ゴシック Medium"/>
      <family val="3"/>
    </font>
    <font>
      <sz val="10"/>
      <color theme="1"/>
      <name val="ＭＳ 明朝"/>
      <family val="1"/>
    </font>
    <font>
      <sz val="10"/>
      <color rgb="FFFF0000"/>
      <name val="ＭＳ 明朝"/>
      <family val="1"/>
    </font>
  </fonts>
  <fills count="13">
    <fill>
      <patternFill patternType="none"/>
    </fill>
    <fill>
      <patternFill patternType="gray125"/>
    </fill>
    <fill>
      <patternFill patternType="solid">
        <fgColor theme="0"/>
        <bgColor indexed="64"/>
      </patternFill>
    </fill>
    <fill>
      <patternFill patternType="solid">
        <fgColor rgb="FFFFFFBE"/>
        <bgColor indexed="64"/>
      </patternFill>
    </fill>
    <fill>
      <patternFill patternType="solid">
        <fgColor rgb="FFCCFFFF"/>
        <bgColor indexed="64"/>
      </patternFill>
    </fill>
    <fill>
      <patternFill patternType="solid">
        <fgColor theme="5" tint="0.8"/>
        <bgColor indexed="64"/>
      </patternFill>
    </fill>
    <fill>
      <patternFill patternType="solid">
        <fgColor theme="0" tint="-0.14000000000000001"/>
        <bgColor indexed="64"/>
      </patternFill>
    </fill>
    <fill>
      <patternFill patternType="solid">
        <fgColor theme="0" tint="-0.15"/>
        <bgColor indexed="64"/>
      </patternFill>
    </fill>
    <fill>
      <patternFill patternType="solid">
        <fgColor theme="4"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s>
  <borders count="72">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ck">
        <color indexed="64"/>
      </left>
      <right style="double">
        <color indexed="64"/>
      </right>
      <top style="thick">
        <color indexed="64"/>
      </top>
      <bottom style="thin">
        <color indexed="64"/>
      </bottom>
      <diagonal/>
    </border>
    <border>
      <left style="thick">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ck">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double">
        <color indexed="64"/>
      </left>
      <right/>
      <top style="thick">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thick">
        <color indexed="64"/>
      </bottom>
      <diagonal/>
    </border>
    <border>
      <left style="double">
        <color indexed="64"/>
      </left>
      <right/>
      <top style="medium">
        <color indexed="64"/>
      </top>
      <bottom style="thin">
        <color indexed="64"/>
      </bottom>
      <diagonal/>
    </border>
    <border>
      <left style="double">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double">
        <color indexed="64"/>
      </left>
      <right/>
      <top style="thin">
        <color indexed="64"/>
      </top>
      <bottom style="medium">
        <color indexed="64"/>
      </bottom>
      <diagonal/>
    </border>
    <border>
      <left style="double">
        <color indexed="64"/>
      </left>
      <right style="hair">
        <color indexed="64"/>
      </right>
      <top style="hair">
        <color indexed="64"/>
      </top>
      <bottom style="hair">
        <color indexed="64"/>
      </bottom>
      <diagonal/>
    </border>
    <border>
      <left/>
      <right/>
      <top style="thick">
        <color indexed="64"/>
      </top>
      <bottom style="thin">
        <color indexed="64"/>
      </bottom>
      <diagonal/>
    </border>
    <border>
      <left/>
      <right/>
      <top style="thin">
        <color indexed="64"/>
      </top>
      <bottom style="thick">
        <color indexed="64"/>
      </bottom>
      <diagonal/>
    </border>
    <border>
      <left/>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38" fontId="11" fillId="0" borderId="0" applyFont="0" applyFill="0" applyBorder="0" applyAlignment="0" applyProtection="0">
      <alignment vertical="center"/>
    </xf>
  </cellStyleXfs>
  <cellXfs count="390">
    <xf numFmtId="0" fontId="0" fillId="0" borderId="0" xfId="0">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Alignment="1">
      <alignment vertical="center"/>
    </xf>
    <xf numFmtId="0" fontId="3" fillId="0" borderId="0" xfId="0" applyFont="1" applyAlignment="1"/>
    <xf numFmtId="0" fontId="3" fillId="0" borderId="0" xfId="0" applyFont="1">
      <alignmen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shrinkToFit="1"/>
    </xf>
    <xf numFmtId="0" fontId="4" fillId="2" borderId="0" xfId="0" applyFont="1" applyFill="1" applyAlignment="1">
      <alignment horizontal="center"/>
    </xf>
    <xf numFmtId="0" fontId="4" fillId="2" borderId="0" xfId="0" applyFont="1" applyFill="1" applyBorder="1" applyAlignment="1">
      <alignment horizontal="left" vertical="center" indent="1"/>
    </xf>
    <xf numFmtId="0" fontId="4" fillId="2" borderId="0" xfId="0" applyFont="1" applyFill="1" applyAlignment="1">
      <alignment horizontal="left" vertical="center" indent="2"/>
    </xf>
    <xf numFmtId="0" fontId="4" fillId="2" borderId="0" xfId="0" applyFont="1" applyFill="1" applyBorder="1" applyAlignment="1">
      <alignment horizontal="left" vertical="center" wrapText="1"/>
    </xf>
    <xf numFmtId="0" fontId="4" fillId="2" borderId="1" xfId="0" applyFont="1" applyFill="1" applyBorder="1" applyAlignment="1">
      <alignment horizontal="left" vertical="center"/>
    </xf>
    <xf numFmtId="49" fontId="4" fillId="2" borderId="2" xfId="0" applyNumberFormat="1" applyFont="1" applyFill="1" applyBorder="1" applyAlignment="1">
      <alignment horizontal="center" vertical="center"/>
    </xf>
    <xf numFmtId="0" fontId="5" fillId="2" borderId="3" xfId="0" applyFont="1" applyFill="1" applyBorder="1" applyAlignment="1">
      <alignment horizontal="left"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2" borderId="6" xfId="0" applyFont="1" applyFill="1" applyBorder="1" applyAlignment="1">
      <alignment horizontal="left" vertical="center"/>
    </xf>
    <xf numFmtId="0" fontId="3" fillId="2" borderId="0" xfId="0" applyFont="1" applyFill="1" applyAlignment="1">
      <alignment horizontal="center" vertical="center"/>
    </xf>
    <xf numFmtId="0" fontId="6" fillId="2" borderId="0" xfId="0" applyFont="1" applyFill="1" applyAlignment="1">
      <alignment horizontal="centerContinuous" vertical="center" shrinkToFit="1"/>
    </xf>
    <xf numFmtId="0" fontId="7" fillId="2" borderId="7" xfId="0" applyFont="1" applyFill="1" applyBorder="1" applyAlignment="1">
      <alignment horizontal="left" vertical="center" wrapText="1"/>
    </xf>
    <xf numFmtId="0" fontId="5" fillId="2"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1" xfId="0" applyFont="1" applyFill="1" applyBorder="1" applyAlignment="1">
      <alignment horizontal="left" vertical="center"/>
    </xf>
    <xf numFmtId="0" fontId="3" fillId="2" borderId="0" xfId="0" applyFont="1" applyFill="1" applyAlignment="1">
      <alignment vertical="center"/>
    </xf>
    <xf numFmtId="0" fontId="4" fillId="2" borderId="0" xfId="0" applyFont="1" applyFill="1" applyBorder="1" applyAlignment="1">
      <alignment horizontal="distributed" vertical="center" indent="2"/>
    </xf>
    <xf numFmtId="0" fontId="4" fillId="2" borderId="9" xfId="0" applyFont="1" applyFill="1" applyBorder="1" applyAlignment="1">
      <alignment horizontal="distributed" vertical="center" indent="2"/>
    </xf>
    <xf numFmtId="176" fontId="8" fillId="3" borderId="2" xfId="0" applyNumberFormat="1" applyFont="1" applyFill="1" applyBorder="1" applyAlignment="1">
      <alignment horizontal="left" vertical="center" wrapText="1" indent="1"/>
    </xf>
    <xf numFmtId="177" fontId="8" fillId="3" borderId="2" xfId="0" applyNumberFormat="1" applyFont="1" applyFill="1" applyBorder="1" applyAlignment="1">
      <alignment horizontal="left" vertical="center" wrapText="1" indent="1"/>
    </xf>
    <xf numFmtId="0" fontId="9" fillId="3" borderId="2" xfId="0" applyFont="1" applyFill="1" applyBorder="1" applyAlignment="1">
      <alignment horizontal="left" vertical="center" wrapText="1" indent="1"/>
    </xf>
    <xf numFmtId="0" fontId="8" fillId="3" borderId="2" xfId="0" applyFont="1" applyFill="1" applyBorder="1" applyAlignment="1">
      <alignment horizontal="left" vertical="center" wrapText="1" indent="1"/>
    </xf>
    <xf numFmtId="0" fontId="10" fillId="3" borderId="2" xfId="0" applyFont="1" applyFill="1" applyBorder="1" applyAlignment="1">
      <alignment horizontal="left" vertical="center" indent="1" shrinkToFit="1"/>
    </xf>
    <xf numFmtId="178" fontId="8" fillId="3" borderId="2" xfId="0" applyNumberFormat="1" applyFont="1" applyFill="1" applyBorder="1" applyAlignment="1">
      <alignment horizontal="left" vertical="center" wrapText="1" indent="1"/>
    </xf>
    <xf numFmtId="179" fontId="7" fillId="2" borderId="2" xfId="4" applyNumberFormat="1" applyFont="1" applyFill="1" applyBorder="1" applyAlignment="1">
      <alignment horizontal="left" vertical="center" wrapText="1" indent="1"/>
    </xf>
    <xf numFmtId="0" fontId="8" fillId="3" borderId="2" xfId="0" applyFont="1" applyFill="1" applyBorder="1" applyAlignment="1">
      <alignment horizontal="left" vertical="center" indent="1"/>
    </xf>
    <xf numFmtId="0" fontId="4" fillId="2" borderId="0" xfId="0" applyFont="1" applyFill="1" applyAlignment="1">
      <alignment horizontal="left" vertical="center" indent="1"/>
    </xf>
    <xf numFmtId="0" fontId="8" fillId="3" borderId="0" xfId="0" applyFont="1" applyFill="1" applyBorder="1" applyAlignment="1">
      <alignment horizontal="left" vertical="center" shrinkToFit="1"/>
    </xf>
    <xf numFmtId="0" fontId="8" fillId="3" borderId="0"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176" fontId="8" fillId="3" borderId="6" xfId="0" applyNumberFormat="1" applyFont="1" applyFill="1" applyBorder="1" applyAlignment="1">
      <alignment horizontal="left" vertical="center" wrapText="1" indent="1"/>
    </xf>
    <xf numFmtId="180"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indent="1"/>
    </xf>
    <xf numFmtId="0" fontId="10" fillId="3" borderId="6" xfId="0" applyFont="1" applyFill="1" applyBorder="1" applyAlignment="1">
      <alignment horizontal="left" vertical="center" indent="1" shrinkToFit="1"/>
    </xf>
    <xf numFmtId="178" fontId="8" fillId="3" borderId="6" xfId="0" applyNumberFormat="1" applyFont="1" applyFill="1" applyBorder="1" applyAlignment="1">
      <alignment horizontal="left" vertical="center" wrapText="1" indent="1"/>
    </xf>
    <xf numFmtId="179" fontId="7" fillId="2" borderId="6" xfId="4" applyNumberFormat="1" applyFont="1" applyFill="1" applyBorder="1" applyAlignment="1">
      <alignment horizontal="left" vertical="center" wrapText="1"/>
    </xf>
    <xf numFmtId="0" fontId="8" fillId="3" borderId="6" xfId="0" applyFont="1" applyFill="1" applyBorder="1" applyAlignment="1">
      <alignment horizontal="left" vertical="center"/>
    </xf>
    <xf numFmtId="176" fontId="8" fillId="2" borderId="0" xfId="0" applyNumberFormat="1" applyFont="1" applyFill="1" applyAlignment="1">
      <alignment horizontal="right" vertical="center" indent="1"/>
    </xf>
    <xf numFmtId="176" fontId="8" fillId="3" borderId="7" xfId="0" applyNumberFormat="1" applyFont="1" applyFill="1" applyBorder="1" applyAlignment="1">
      <alignment horizontal="left" vertical="center" wrapText="1" indent="1"/>
    </xf>
    <xf numFmtId="180" fontId="8" fillId="3" borderId="7" xfId="0" applyNumberFormat="1" applyFont="1" applyFill="1" applyBorder="1" applyAlignment="1">
      <alignment horizontal="left" vertical="center" wrapText="1"/>
    </xf>
    <xf numFmtId="0" fontId="8" fillId="3" borderId="7" xfId="0" applyFont="1" applyFill="1" applyBorder="1" applyAlignment="1">
      <alignment horizontal="left" vertical="center" wrapText="1" indent="1"/>
    </xf>
    <xf numFmtId="0" fontId="5" fillId="2"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2" borderId="7" xfId="0" applyFont="1" applyFill="1" applyBorder="1" applyAlignment="1">
      <alignment vertical="center" wrapText="1"/>
    </xf>
    <xf numFmtId="0" fontId="10" fillId="3" borderId="7" xfId="0" applyFont="1" applyFill="1" applyBorder="1" applyAlignment="1">
      <alignment horizontal="left" vertical="center" indent="1" shrinkToFit="1"/>
    </xf>
    <xf numFmtId="178" fontId="8" fillId="3" borderId="7" xfId="0" applyNumberFormat="1" applyFont="1" applyFill="1" applyBorder="1" applyAlignment="1">
      <alignment horizontal="left" vertical="center" wrapText="1" indent="1"/>
    </xf>
    <xf numFmtId="179" fontId="7" fillId="2" borderId="7" xfId="4" applyNumberFormat="1" applyFont="1" applyFill="1" applyBorder="1" applyAlignment="1">
      <alignment horizontal="left" vertical="center" wrapText="1"/>
    </xf>
    <xf numFmtId="0" fontId="8" fillId="3" borderId="7" xfId="0" applyFont="1" applyFill="1" applyBorder="1" applyAlignment="1">
      <alignment horizontal="left" vertical="center"/>
    </xf>
    <xf numFmtId="0" fontId="4" fillId="2" borderId="0" xfId="0" applyFont="1" applyFill="1" applyAlignment="1">
      <alignment vertical="center"/>
    </xf>
    <xf numFmtId="0" fontId="3" fillId="2" borderId="0" xfId="0" applyFont="1" applyFill="1" applyAlignment="1"/>
    <xf numFmtId="0" fontId="3" fillId="2" borderId="0" xfId="0" applyFont="1" applyFill="1">
      <alignment vertical="center"/>
    </xf>
    <xf numFmtId="0" fontId="12" fillId="0" borderId="0" xfId="2" applyFont="1"/>
    <xf numFmtId="0" fontId="12" fillId="0" borderId="0" xfId="2" applyFont="1" applyAlignment="1">
      <alignment horizontal="center" vertical="center"/>
    </xf>
    <xf numFmtId="0" fontId="12" fillId="0" borderId="0" xfId="0" applyFont="1" applyAlignment="1">
      <alignment vertical="center"/>
    </xf>
    <xf numFmtId="0" fontId="12" fillId="0" borderId="0" xfId="0" applyFont="1" applyAlignment="1"/>
    <xf numFmtId="0" fontId="12" fillId="2" borderId="0" xfId="0" applyFont="1" applyFill="1" applyAlignment="1">
      <alignment vertical="center"/>
    </xf>
    <xf numFmtId="0" fontId="12" fillId="2" borderId="0" xfId="2" applyFont="1" applyFill="1" applyBorder="1" applyAlignment="1">
      <alignment horizontal="center" vertical="center"/>
    </xf>
    <xf numFmtId="0" fontId="12" fillId="2" borderId="13" xfId="2" applyFont="1" applyFill="1" applyBorder="1" applyAlignment="1">
      <alignment vertical="center" shrinkToFit="1"/>
    </xf>
    <xf numFmtId="0" fontId="12" fillId="2" borderId="13" xfId="2" applyFont="1" applyFill="1" applyBorder="1" applyAlignment="1">
      <alignment horizontal="centerContinuous" vertical="center" shrinkToFit="1"/>
    </xf>
    <xf numFmtId="0" fontId="12" fillId="2" borderId="14" xfId="2" applyFont="1" applyFill="1" applyBorder="1" applyAlignment="1">
      <alignment vertical="center"/>
    </xf>
    <xf numFmtId="0" fontId="12" fillId="2" borderId="15" xfId="2" applyFont="1" applyFill="1" applyBorder="1" applyAlignment="1">
      <alignment horizontal="center" vertical="center" textRotation="255" shrinkToFit="1"/>
    </xf>
    <xf numFmtId="0" fontId="12" fillId="2" borderId="16" xfId="2" applyFont="1" applyFill="1" applyBorder="1" applyAlignment="1">
      <alignment horizontal="center" vertical="center" textRotation="255" shrinkToFit="1"/>
    </xf>
    <xf numFmtId="0" fontId="12" fillId="2" borderId="17" xfId="2" applyFont="1" applyFill="1" applyBorder="1" applyAlignment="1">
      <alignment horizontal="center" vertical="center" textRotation="255" shrinkToFit="1"/>
    </xf>
    <xf numFmtId="0" fontId="12" fillId="2" borderId="0" xfId="0" applyFont="1" applyFill="1" applyBorder="1" applyAlignment="1">
      <alignment vertical="center"/>
    </xf>
    <xf numFmtId="0" fontId="5" fillId="2" borderId="0" xfId="0" applyFont="1" applyFill="1" applyBorder="1" applyAlignment="1">
      <alignment horizontal="center" vertical="center" wrapText="1"/>
    </xf>
    <xf numFmtId="0" fontId="12" fillId="2" borderId="0" xfId="2" applyFont="1" applyFill="1" applyBorder="1"/>
    <xf numFmtId="0" fontId="13" fillId="2" borderId="0" xfId="2" applyFont="1" applyFill="1" applyBorder="1" applyAlignment="1">
      <alignment horizontal="left" vertical="center"/>
    </xf>
    <xf numFmtId="0" fontId="13" fillId="2" borderId="0" xfId="2" applyFont="1" applyFill="1" applyBorder="1" applyAlignment="1">
      <alignment horizontal="left" vertical="top"/>
    </xf>
    <xf numFmtId="0" fontId="13" fillId="2" borderId="0" xfId="2" applyFont="1" applyFill="1" applyAlignment="1">
      <alignment horizontal="left" vertical="top"/>
    </xf>
    <xf numFmtId="0" fontId="12" fillId="2" borderId="0" xfId="2" applyFont="1" applyFill="1"/>
    <xf numFmtId="0" fontId="12" fillId="4" borderId="17" xfId="2" applyFont="1" applyFill="1" applyBorder="1" applyAlignment="1">
      <alignment horizontal="center" vertical="center" shrinkToFit="1"/>
    </xf>
    <xf numFmtId="0" fontId="12" fillId="2" borderId="17" xfId="2" applyFont="1" applyFill="1" applyBorder="1" applyAlignment="1">
      <alignment horizontal="center" vertical="center" shrinkToFit="1"/>
    </xf>
    <xf numFmtId="0" fontId="14" fillId="3" borderId="17" xfId="2" applyFont="1" applyFill="1" applyBorder="1" applyAlignment="1">
      <alignment horizontal="center" vertical="center" shrinkToFit="1"/>
    </xf>
    <xf numFmtId="0" fontId="12" fillId="4" borderId="17" xfId="0" applyFont="1" applyFill="1" applyBorder="1" applyAlignment="1">
      <alignment horizontal="centerContinuous" vertical="center" shrinkToFit="1"/>
    </xf>
    <xf numFmtId="0" fontId="12" fillId="4" borderId="17" xfId="2" applyFont="1" applyFill="1" applyBorder="1" applyAlignment="1">
      <alignment horizontal="center" vertical="center"/>
    </xf>
    <xf numFmtId="0" fontId="12" fillId="4" borderId="18" xfId="0" applyFont="1" applyFill="1" applyBorder="1" applyAlignment="1">
      <alignment horizontal="centerContinuous" vertical="center"/>
    </xf>
    <xf numFmtId="0" fontId="12" fillId="4" borderId="17" xfId="0" applyFont="1" applyFill="1" applyBorder="1" applyAlignment="1">
      <alignment horizontal="centerContinuous" vertical="center"/>
    </xf>
    <xf numFmtId="0" fontId="12" fillId="3" borderId="0" xfId="2" applyFont="1" applyFill="1" applyBorder="1" applyAlignment="1">
      <alignment horizontal="left" vertical="center" indent="2"/>
    </xf>
    <xf numFmtId="0" fontId="12" fillId="2" borderId="0" xfId="2" applyFont="1" applyFill="1" applyBorder="1" applyAlignment="1">
      <alignment horizontal="left" vertical="top"/>
    </xf>
    <xf numFmtId="0" fontId="12" fillId="2" borderId="0" xfId="2" applyFont="1" applyFill="1" applyBorder="1" applyAlignment="1">
      <alignment horizontal="left" vertical="top" wrapText="1"/>
    </xf>
    <xf numFmtId="0" fontId="12" fillId="2" borderId="0" xfId="2" applyFont="1" applyFill="1" applyAlignment="1">
      <alignment horizontal="left" vertical="center"/>
    </xf>
    <xf numFmtId="0" fontId="12" fillId="2" borderId="0" xfId="2" applyFont="1" applyFill="1" applyAlignment="1">
      <alignment horizontal="left"/>
    </xf>
    <xf numFmtId="0" fontId="14" fillId="3" borderId="19" xfId="2" applyFont="1" applyFill="1" applyBorder="1" applyAlignment="1">
      <alignment horizontal="center" vertical="center" shrinkToFit="1"/>
    </xf>
    <xf numFmtId="0" fontId="12" fillId="4" borderId="20" xfId="0" applyFont="1" applyFill="1" applyBorder="1" applyAlignment="1">
      <alignment horizontal="centerContinuous" vertical="center" shrinkToFit="1"/>
    </xf>
    <xf numFmtId="0" fontId="12" fillId="4" borderId="20" xfId="0" applyFont="1" applyFill="1" applyBorder="1" applyAlignment="1">
      <alignment horizontal="centerContinuous" vertical="center"/>
    </xf>
    <xf numFmtId="0" fontId="12" fillId="3" borderId="0" xfId="0" applyFont="1" applyFill="1" applyBorder="1" applyAlignment="1">
      <alignment vertical="center"/>
    </xf>
    <xf numFmtId="0" fontId="12" fillId="2" borderId="9" xfId="2" applyFont="1" applyFill="1" applyBorder="1" applyAlignment="1">
      <alignment horizontal="center"/>
    </xf>
    <xf numFmtId="181" fontId="12" fillId="2" borderId="18" xfId="1" applyNumberFormat="1" applyFont="1" applyFill="1" applyBorder="1" applyAlignment="1">
      <alignment horizontal="centerContinuous" vertical="center" shrinkToFit="1"/>
    </xf>
    <xf numFmtId="0" fontId="14" fillId="3" borderId="18" xfId="2" applyFont="1" applyFill="1" applyBorder="1" applyAlignment="1">
      <alignment horizontal="center" vertical="center" shrinkToFit="1"/>
    </xf>
    <xf numFmtId="0" fontId="14" fillId="3" borderId="21" xfId="2" applyFont="1" applyFill="1" applyBorder="1" applyAlignment="1">
      <alignment horizontal="center" vertical="center" shrinkToFit="1"/>
    </xf>
    <xf numFmtId="182" fontId="12" fillId="2" borderId="20" xfId="1" applyNumberFormat="1" applyFont="1" applyFill="1" applyBorder="1" applyAlignment="1">
      <alignment horizontal="centerContinuous" vertical="center" shrinkToFit="1"/>
    </xf>
    <xf numFmtId="0" fontId="14" fillId="3" borderId="20" xfId="1" applyNumberFormat="1" applyFont="1" applyFill="1" applyBorder="1" applyAlignment="1">
      <alignment horizontal="center" vertical="center" shrinkToFit="1"/>
    </xf>
    <xf numFmtId="0" fontId="14" fillId="3" borderId="22" xfId="1" applyNumberFormat="1" applyFont="1" applyFill="1" applyBorder="1" applyAlignment="1">
      <alignment horizontal="center" vertical="center" shrinkToFit="1"/>
    </xf>
    <xf numFmtId="182" fontId="12" fillId="2" borderId="20" xfId="1" applyNumberFormat="1" applyFont="1" applyFill="1" applyBorder="1" applyAlignment="1">
      <alignment horizontal="center" vertical="center" shrinkToFit="1"/>
    </xf>
    <xf numFmtId="0" fontId="12" fillId="2" borderId="23" xfId="1" applyNumberFormat="1" applyFont="1" applyFill="1" applyBorder="1" applyAlignment="1">
      <alignment horizontal="center" vertical="center" shrinkToFit="1"/>
    </xf>
    <xf numFmtId="0" fontId="14" fillId="3" borderId="23" xfId="1" applyNumberFormat="1" applyFont="1" applyFill="1" applyBorder="1" applyAlignment="1">
      <alignment horizontal="center" vertical="center" shrinkToFit="1"/>
    </xf>
    <xf numFmtId="0" fontId="14" fillId="3" borderId="24" xfId="2" applyFont="1" applyFill="1" applyBorder="1" applyAlignment="1">
      <alignment horizontal="center" vertical="center" shrinkToFit="1"/>
    </xf>
    <xf numFmtId="0" fontId="12" fillId="4" borderId="23" xfId="0" applyFont="1" applyFill="1" applyBorder="1" applyAlignment="1">
      <alignment horizontal="centerContinuous" vertical="center" shrinkToFit="1"/>
    </xf>
    <xf numFmtId="0" fontId="12" fillId="4" borderId="23" xfId="0" applyFont="1" applyFill="1" applyBorder="1" applyAlignment="1">
      <alignment horizontal="centerContinuous" vertical="center"/>
    </xf>
    <xf numFmtId="38" fontId="12" fillId="2" borderId="17" xfId="1" applyFont="1" applyFill="1" applyBorder="1" applyAlignment="1">
      <alignment horizontal="right" vertical="center" shrinkToFit="1"/>
    </xf>
    <xf numFmtId="38" fontId="14" fillId="3" borderId="17" xfId="1" applyFont="1" applyFill="1" applyBorder="1" applyAlignment="1">
      <alignment horizontal="right" vertical="center" shrinkToFit="1"/>
    </xf>
    <xf numFmtId="38" fontId="14" fillId="3" borderId="19" xfId="1" applyFont="1" applyFill="1" applyBorder="1" applyAlignment="1">
      <alignment horizontal="right" vertical="center" shrinkToFit="1"/>
    </xf>
    <xf numFmtId="38" fontId="12" fillId="4" borderId="17" xfId="0" applyNumberFormat="1" applyFont="1" applyFill="1" applyBorder="1" applyAlignment="1">
      <alignment horizontal="right" vertical="center" shrinkToFit="1"/>
    </xf>
    <xf numFmtId="38" fontId="14" fillId="3" borderId="17" xfId="1" applyFont="1" applyFill="1" applyBorder="1" applyAlignment="1">
      <alignment vertical="center" shrinkToFit="1"/>
    </xf>
    <xf numFmtId="38" fontId="12" fillId="4" borderId="17" xfId="0" applyNumberFormat="1" applyFont="1" applyFill="1" applyBorder="1" applyAlignment="1">
      <alignment vertical="center" shrinkToFit="1"/>
    </xf>
    <xf numFmtId="0" fontId="14" fillId="2" borderId="0" xfId="2" applyFont="1" applyFill="1" applyAlignment="1">
      <alignment horizontal="right" vertical="center"/>
    </xf>
    <xf numFmtId="0" fontId="12" fillId="2" borderId="0" xfId="2" applyFont="1" applyFill="1" applyBorder="1" applyAlignment="1">
      <alignment horizontal="center"/>
    </xf>
    <xf numFmtId="0" fontId="12" fillId="2" borderId="0" xfId="2" applyFont="1" applyFill="1" applyBorder="1" applyAlignment="1">
      <alignment horizontal="center" vertical="center" shrinkToFit="1"/>
    </xf>
    <xf numFmtId="38" fontId="12" fillId="2" borderId="0" xfId="1" applyFont="1" applyFill="1" applyBorder="1" applyAlignment="1">
      <alignment horizontal="right" vertical="center" shrinkToFit="1"/>
    </xf>
    <xf numFmtId="0" fontId="12" fillId="2" borderId="25" xfId="2" applyFont="1" applyFill="1" applyBorder="1" applyAlignment="1">
      <alignment horizontal="center" vertical="center"/>
    </xf>
    <xf numFmtId="38" fontId="12" fillId="2" borderId="25" xfId="1" applyFont="1" applyFill="1" applyBorder="1" applyAlignment="1">
      <alignment vertical="center" shrinkToFit="1"/>
    </xf>
    <xf numFmtId="0" fontId="14" fillId="2" borderId="0" xfId="2" applyFont="1" applyFill="1" applyBorder="1" applyAlignment="1">
      <alignment horizontal="right" vertical="center"/>
    </xf>
    <xf numFmtId="0" fontId="12" fillId="0" borderId="0" xfId="2" applyFont="1" applyBorder="1" applyAlignment="1">
      <alignment horizontal="left" vertical="center"/>
    </xf>
    <xf numFmtId="0" fontId="12" fillId="0" borderId="0" xfId="2" applyFont="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indent="2"/>
    </xf>
    <xf numFmtId="58" fontId="10" fillId="3" borderId="0" xfId="0" applyNumberFormat="1" applyFont="1" applyFill="1" applyBorder="1" applyAlignment="1">
      <alignment horizontal="distributed" vertical="center" indent="1"/>
    </xf>
    <xf numFmtId="58" fontId="10" fillId="3" borderId="0" xfId="0" applyNumberFormat="1" applyFont="1" applyFill="1" applyBorder="1" applyAlignment="1">
      <alignment horizontal="distributed" vertical="center"/>
    </xf>
    <xf numFmtId="0" fontId="3" fillId="2" borderId="0" xfId="0" applyFont="1" applyFill="1" applyBorder="1" applyAlignment="1">
      <alignment horizontal="left" vertical="center" indent="1"/>
    </xf>
    <xf numFmtId="0" fontId="10" fillId="3" borderId="0" xfId="0" applyFont="1" applyFill="1" applyBorder="1" applyAlignment="1">
      <alignment horizontal="distributed" vertical="center" indent="1"/>
    </xf>
    <xf numFmtId="0" fontId="10" fillId="3" borderId="0" xfId="0" applyFont="1" applyFill="1" applyBorder="1" applyAlignment="1">
      <alignment horizontal="distributed" vertical="center"/>
    </xf>
    <xf numFmtId="176" fontId="3" fillId="2" borderId="0" xfId="0" applyNumberFormat="1" applyFont="1" applyFill="1" applyBorder="1" applyAlignment="1">
      <alignment horizontal="distributed" vertical="center"/>
    </xf>
    <xf numFmtId="0" fontId="3" fillId="2" borderId="0" xfId="0" applyFont="1" applyFill="1" applyBorder="1" applyAlignment="1">
      <alignment horizontal="distributed" vertical="center" indent="1"/>
    </xf>
    <xf numFmtId="0" fontId="10" fillId="3" borderId="0" xfId="0" applyFont="1" applyFill="1" applyBorder="1" applyAlignment="1">
      <alignment horizontal="center" vertical="center"/>
    </xf>
    <xf numFmtId="0" fontId="3" fillId="2" borderId="0" xfId="0" applyFont="1" applyFill="1" applyBorder="1" applyAlignment="1">
      <alignment horizontal="center" vertical="center" shrinkToFit="1"/>
    </xf>
    <xf numFmtId="0" fontId="3" fillId="2" borderId="0" xfId="0" quotePrefix="1" applyFont="1" applyFill="1" applyBorder="1" applyAlignment="1">
      <alignment horizontal="center" vertical="center" shrinkToFit="1"/>
    </xf>
    <xf numFmtId="58" fontId="10" fillId="3" borderId="0" xfId="0" applyNumberFormat="1" applyFont="1" applyFill="1" applyBorder="1" applyAlignment="1">
      <alignment horizontal="right" vertical="center" indent="1"/>
    </xf>
    <xf numFmtId="0" fontId="10" fillId="3" borderId="0" xfId="0" applyFont="1" applyFill="1" applyBorder="1" applyAlignment="1">
      <alignment horizontal="right" vertical="center" indent="1"/>
    </xf>
    <xf numFmtId="0" fontId="12" fillId="0" borderId="0" xfId="3" applyFont="1">
      <alignment vertical="center"/>
    </xf>
    <xf numFmtId="0" fontId="16" fillId="2" borderId="0" xfId="3" applyFont="1" applyFill="1" applyAlignment="1">
      <alignment horizontal="center" vertical="center" wrapText="1"/>
    </xf>
    <xf numFmtId="0" fontId="17" fillId="2" borderId="0" xfId="3" applyFont="1" applyFill="1" applyAlignment="1">
      <alignment horizontal="distributed" vertical="center" indent="10"/>
    </xf>
    <xf numFmtId="0" fontId="16" fillId="2" borderId="0" xfId="3" applyFont="1" applyFill="1" applyAlignment="1">
      <alignment horizontal="center" vertical="center"/>
    </xf>
    <xf numFmtId="0" fontId="12" fillId="2" borderId="0" xfId="3" applyFont="1" applyFill="1">
      <alignment vertical="center"/>
    </xf>
    <xf numFmtId="0" fontId="18" fillId="2" borderId="0" xfId="3" applyFont="1" applyFill="1">
      <alignment vertical="center"/>
    </xf>
    <xf numFmtId="0" fontId="19" fillId="2" borderId="9" xfId="3" applyFont="1" applyFill="1" applyBorder="1" applyAlignment="1">
      <alignment horizontal="center" vertical="center"/>
    </xf>
    <xf numFmtId="0" fontId="20" fillId="2" borderId="21" xfId="3" applyFont="1" applyFill="1" applyBorder="1" applyAlignment="1">
      <alignment horizontal="distributed" vertical="center"/>
    </xf>
    <xf numFmtId="0" fontId="20" fillId="2" borderId="25" xfId="3" applyFont="1" applyFill="1" applyBorder="1" applyAlignment="1">
      <alignment horizontal="distributed" vertical="center"/>
    </xf>
    <xf numFmtId="0" fontId="20" fillId="2" borderId="26" xfId="3" applyFont="1" applyFill="1" applyBorder="1" applyAlignment="1">
      <alignment horizontal="distributed" vertical="center"/>
    </xf>
    <xf numFmtId="0" fontId="12" fillId="2" borderId="0" xfId="3" applyFont="1" applyFill="1" applyBorder="1">
      <alignment vertical="center"/>
    </xf>
    <xf numFmtId="0" fontId="19" fillId="2" borderId="0" xfId="3" applyFont="1" applyFill="1">
      <alignment vertical="center"/>
    </xf>
    <xf numFmtId="0" fontId="20" fillId="2" borderId="22" xfId="3" applyFont="1" applyFill="1" applyBorder="1" applyAlignment="1">
      <alignment horizontal="distributed" vertical="center"/>
    </xf>
    <xf numFmtId="0" fontId="20" fillId="2" borderId="0" xfId="3" applyFont="1" applyFill="1" applyBorder="1" applyAlignment="1">
      <alignment horizontal="distributed" vertical="center"/>
    </xf>
    <xf numFmtId="0" fontId="20" fillId="2" borderId="9" xfId="3" applyFont="1" applyFill="1" applyBorder="1" applyAlignment="1">
      <alignment horizontal="distributed" vertical="center"/>
    </xf>
    <xf numFmtId="0" fontId="12" fillId="2" borderId="9" xfId="3" applyFont="1" applyFill="1" applyBorder="1">
      <alignment vertical="center"/>
    </xf>
    <xf numFmtId="0" fontId="20" fillId="2" borderId="24" xfId="3" applyFont="1" applyFill="1" applyBorder="1" applyAlignment="1">
      <alignment horizontal="distributed" vertical="center"/>
    </xf>
    <xf numFmtId="0" fontId="20" fillId="2" borderId="13" xfId="3" applyFont="1" applyFill="1" applyBorder="1" applyAlignment="1">
      <alignment horizontal="distributed" vertical="center"/>
    </xf>
    <xf numFmtId="0" fontId="20" fillId="2" borderId="14" xfId="3" applyFont="1" applyFill="1" applyBorder="1" applyAlignment="1">
      <alignment horizontal="distributed" vertical="center"/>
    </xf>
    <xf numFmtId="0" fontId="19" fillId="2" borderId="21" xfId="3" applyFont="1" applyFill="1" applyBorder="1" applyAlignment="1">
      <alignment horizontal="center" vertical="center"/>
    </xf>
    <xf numFmtId="0" fontId="19" fillId="2" borderId="26" xfId="3" applyFont="1" applyFill="1" applyBorder="1" applyAlignment="1">
      <alignment horizontal="center" vertical="center"/>
    </xf>
    <xf numFmtId="0" fontId="20" fillId="2" borderId="21" xfId="3" applyFont="1" applyFill="1" applyBorder="1" applyAlignment="1">
      <alignment horizontal="center" vertical="center" wrapText="1"/>
    </xf>
    <xf numFmtId="0" fontId="20" fillId="2" borderId="25" xfId="3" applyFont="1" applyFill="1" applyBorder="1" applyAlignment="1">
      <alignment horizontal="center" vertical="center" wrapText="1"/>
    </xf>
    <xf numFmtId="0" fontId="20" fillId="2" borderId="26" xfId="3" applyFont="1" applyFill="1" applyBorder="1" applyAlignment="1">
      <alignment horizontal="center" vertical="center" wrapText="1"/>
    </xf>
    <xf numFmtId="0" fontId="19" fillId="2" borderId="22" xfId="3" applyFont="1" applyFill="1" applyBorder="1" applyAlignment="1">
      <alignment horizontal="center" vertical="center"/>
    </xf>
    <xf numFmtId="0" fontId="20" fillId="2" borderId="24" xfId="3" applyFont="1" applyFill="1" applyBorder="1" applyAlignment="1">
      <alignment horizontal="center" vertical="center" wrapText="1"/>
    </xf>
    <xf numFmtId="0" fontId="20" fillId="2" borderId="13" xfId="3" applyFont="1" applyFill="1" applyBorder="1" applyAlignment="1">
      <alignment horizontal="center" vertical="center" wrapText="1"/>
    </xf>
    <xf numFmtId="0" fontId="20" fillId="2" borderId="14" xfId="3" applyFont="1" applyFill="1" applyBorder="1" applyAlignment="1">
      <alignment horizontal="center" vertical="center" wrapText="1"/>
    </xf>
    <xf numFmtId="0" fontId="19" fillId="2" borderId="0" xfId="3" applyFont="1" applyFill="1" applyAlignment="1">
      <alignment horizontal="center" vertical="center"/>
    </xf>
    <xf numFmtId="0" fontId="20" fillId="2" borderId="21" xfId="3" applyFont="1" applyFill="1" applyBorder="1" applyAlignment="1">
      <alignment horizontal="distributed"/>
    </xf>
    <xf numFmtId="0" fontId="20" fillId="2" borderId="26" xfId="3" applyFont="1" applyFill="1" applyBorder="1" applyAlignment="1">
      <alignment horizontal="distributed" vertical="top"/>
    </xf>
    <xf numFmtId="0" fontId="12" fillId="0" borderId="21" xfId="3" applyFont="1" applyBorder="1">
      <alignment vertical="center"/>
    </xf>
    <xf numFmtId="0" fontId="14" fillId="3" borderId="26" xfId="3" applyFont="1" applyFill="1" applyBorder="1" applyAlignment="1">
      <alignment horizontal="center" vertical="center" shrinkToFit="1"/>
    </xf>
    <xf numFmtId="0" fontId="20" fillId="2" borderId="22" xfId="3" applyFont="1" applyFill="1" applyBorder="1" applyAlignment="1">
      <alignment horizontal="distributed"/>
    </xf>
    <xf numFmtId="0" fontId="20" fillId="2" borderId="9" xfId="3" applyFont="1" applyFill="1" applyBorder="1" applyAlignment="1">
      <alignment horizontal="distributed" vertical="top"/>
    </xf>
    <xf numFmtId="0" fontId="12" fillId="2" borderId="22" xfId="3" applyFont="1" applyFill="1" applyBorder="1">
      <alignment vertical="center"/>
    </xf>
    <xf numFmtId="0" fontId="14" fillId="3" borderId="9" xfId="3" applyFont="1" applyFill="1" applyBorder="1" applyAlignment="1">
      <alignment horizontal="center" vertical="center" shrinkToFit="1"/>
    </xf>
    <xf numFmtId="0" fontId="14" fillId="3" borderId="22" xfId="3" applyFont="1" applyFill="1" applyBorder="1" applyAlignment="1">
      <alignment horizontal="center" vertical="center" wrapText="1"/>
    </xf>
    <xf numFmtId="0" fontId="14" fillId="3" borderId="9" xfId="3" applyFont="1" applyFill="1" applyBorder="1" applyAlignment="1">
      <alignment horizontal="center" vertical="center" wrapText="1"/>
    </xf>
    <xf numFmtId="183" fontId="21" fillId="2" borderId="27" xfId="3" applyNumberFormat="1" applyFont="1" applyFill="1" applyBorder="1" applyAlignment="1">
      <alignment horizontal="center" vertical="center"/>
    </xf>
    <xf numFmtId="183" fontId="21" fillId="2" borderId="28" xfId="3" applyNumberFormat="1" applyFont="1" applyFill="1" applyBorder="1" applyAlignment="1">
      <alignment horizontal="center" vertical="center"/>
    </xf>
    <xf numFmtId="183" fontId="21" fillId="2" borderId="22" xfId="3" applyNumberFormat="1" applyFont="1" applyFill="1" applyBorder="1" applyAlignment="1">
      <alignment horizontal="center" vertical="center"/>
    </xf>
    <xf numFmtId="183" fontId="21" fillId="2" borderId="9" xfId="3" applyNumberFormat="1" applyFont="1" applyFill="1" applyBorder="1" applyAlignment="1">
      <alignment horizontal="center" vertical="center"/>
    </xf>
    <xf numFmtId="0" fontId="12" fillId="2" borderId="22" xfId="3" applyFont="1" applyFill="1" applyBorder="1" applyAlignment="1">
      <alignment horizontal="center" vertical="center"/>
    </xf>
    <xf numFmtId="0" fontId="20" fillId="2" borderId="22" xfId="3" applyFont="1" applyFill="1" applyBorder="1" applyAlignment="1">
      <alignment horizontal="center"/>
    </xf>
    <xf numFmtId="0" fontId="20" fillId="2" borderId="9" xfId="3" applyFont="1" applyFill="1" applyBorder="1" applyAlignment="1">
      <alignment horizontal="center" vertical="top"/>
    </xf>
    <xf numFmtId="0" fontId="19" fillId="2" borderId="0" xfId="3" applyFont="1" applyFill="1" applyBorder="1" applyAlignment="1">
      <alignment horizontal="center" vertical="center"/>
    </xf>
    <xf numFmtId="0" fontId="12" fillId="2" borderId="9" xfId="3" applyFont="1" applyFill="1" applyBorder="1" applyAlignment="1">
      <alignment vertical="center"/>
    </xf>
    <xf numFmtId="0" fontId="12" fillId="2" borderId="24" xfId="3" applyFont="1" applyFill="1" applyBorder="1">
      <alignment vertical="center"/>
    </xf>
    <xf numFmtId="0" fontId="20" fillId="2" borderId="14" xfId="3" applyFont="1" applyFill="1" applyBorder="1" applyAlignment="1">
      <alignment horizontal="center" vertical="top"/>
    </xf>
    <xf numFmtId="0" fontId="14" fillId="3" borderId="14" xfId="3" applyFont="1" applyFill="1" applyBorder="1" applyAlignment="1">
      <alignment horizontal="center" vertical="center" shrinkToFit="1"/>
    </xf>
    <xf numFmtId="0" fontId="22" fillId="2" borderId="21"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2" xfId="3" applyFont="1" applyFill="1" applyBorder="1" applyAlignment="1">
      <alignment horizontal="center" vertical="center"/>
    </xf>
    <xf numFmtId="0" fontId="22" fillId="2" borderId="9" xfId="3" applyFont="1" applyFill="1" applyBorder="1" applyAlignment="1">
      <alignment horizontal="center" vertical="center"/>
    </xf>
    <xf numFmtId="0" fontId="12" fillId="2" borderId="21" xfId="3" applyFont="1" applyFill="1" applyBorder="1">
      <alignment vertical="center"/>
    </xf>
    <xf numFmtId="0" fontId="12" fillId="2" borderId="26" xfId="3" applyFont="1" applyFill="1" applyBorder="1">
      <alignment vertical="center"/>
    </xf>
    <xf numFmtId="49" fontId="14" fillId="3" borderId="22" xfId="3" applyNumberFormat="1" applyFont="1" applyFill="1" applyBorder="1" applyAlignment="1">
      <alignment horizontal="center" vertical="center"/>
    </xf>
    <xf numFmtId="49" fontId="14" fillId="3" borderId="9" xfId="3" applyNumberFormat="1" applyFont="1" applyFill="1" applyBorder="1" applyAlignment="1">
      <alignment horizontal="center" vertical="center"/>
    </xf>
    <xf numFmtId="0" fontId="22" fillId="2" borderId="24" xfId="3" applyFont="1" applyFill="1" applyBorder="1" applyAlignment="1">
      <alignment horizontal="center" vertical="center"/>
    </xf>
    <xf numFmtId="0" fontId="22" fillId="2" borderId="14" xfId="3" applyFont="1" applyFill="1" applyBorder="1" applyAlignment="1">
      <alignment horizontal="center" vertical="center"/>
    </xf>
    <xf numFmtId="0" fontId="14" fillId="3" borderId="21" xfId="3" applyFont="1" applyFill="1" applyBorder="1" applyAlignment="1">
      <alignment horizontal="center" vertical="center"/>
    </xf>
    <xf numFmtId="0" fontId="14" fillId="3" borderId="26" xfId="3" applyFont="1" applyFill="1" applyBorder="1" applyAlignment="1">
      <alignment horizontal="center" vertical="center"/>
    </xf>
    <xf numFmtId="0" fontId="14" fillId="3" borderId="29" xfId="3" applyFont="1" applyFill="1" applyBorder="1" applyAlignment="1">
      <alignment horizontal="center" vertical="center"/>
    </xf>
    <xf numFmtId="0" fontId="14" fillId="3" borderId="30" xfId="3" applyFont="1" applyFill="1" applyBorder="1" applyAlignment="1">
      <alignment horizontal="center" vertical="center"/>
    </xf>
    <xf numFmtId="0" fontId="14" fillId="3" borderId="31" xfId="3" applyFont="1" applyFill="1" applyBorder="1" applyAlignment="1">
      <alignment horizontal="center" vertical="center"/>
    </xf>
    <xf numFmtId="0" fontId="14" fillId="3" borderId="32" xfId="3" applyFont="1" applyFill="1" applyBorder="1" applyAlignment="1">
      <alignment horizontal="center" vertical="center"/>
    </xf>
    <xf numFmtId="0" fontId="14" fillId="2" borderId="22" xfId="3" applyFont="1" applyFill="1" applyBorder="1">
      <alignment vertical="center"/>
    </xf>
    <xf numFmtId="0" fontId="14" fillId="2" borderId="9" xfId="3" applyFont="1" applyFill="1" applyBorder="1">
      <alignment vertical="center"/>
    </xf>
    <xf numFmtId="0" fontId="18" fillId="2" borderId="22" xfId="3" applyFont="1" applyFill="1" applyBorder="1" applyAlignment="1">
      <alignment horizontal="center" vertical="center"/>
    </xf>
    <xf numFmtId="0" fontId="18" fillId="2" borderId="9" xfId="3" applyFont="1" applyFill="1" applyBorder="1" applyAlignment="1">
      <alignment horizontal="center" vertical="center"/>
    </xf>
    <xf numFmtId="183" fontId="21" fillId="2" borderId="24" xfId="3" applyNumberFormat="1" applyFont="1" applyFill="1" applyBorder="1" applyAlignment="1">
      <alignment horizontal="center" vertical="center"/>
    </xf>
    <xf numFmtId="183" fontId="21" fillId="2" borderId="14" xfId="3" applyNumberFormat="1" applyFont="1" applyFill="1" applyBorder="1" applyAlignment="1">
      <alignment horizontal="center" vertical="center"/>
    </xf>
    <xf numFmtId="0" fontId="19" fillId="2" borderId="0" xfId="3" applyFont="1" applyFill="1" applyBorder="1">
      <alignment vertical="center"/>
    </xf>
    <xf numFmtId="0" fontId="12" fillId="2" borderId="9" xfId="3" applyFont="1" applyFill="1" applyBorder="1" applyAlignment="1">
      <alignment horizontal="center" vertical="center"/>
    </xf>
    <xf numFmtId="0" fontId="14" fillId="3" borderId="24" xfId="3" applyFont="1" applyFill="1" applyBorder="1" applyAlignment="1">
      <alignment horizontal="center" vertical="center"/>
    </xf>
    <xf numFmtId="0" fontId="14" fillId="3" borderId="14" xfId="3" applyFont="1" applyFill="1" applyBorder="1" applyAlignment="1">
      <alignment horizontal="center" vertical="center"/>
    </xf>
    <xf numFmtId="0" fontId="12" fillId="2" borderId="25" xfId="3" applyFont="1" applyFill="1" applyBorder="1">
      <alignment vertical="center"/>
    </xf>
    <xf numFmtId="0" fontId="12" fillId="2" borderId="0" xfId="3" applyFont="1" applyFill="1" applyBorder="1" applyAlignment="1">
      <alignment horizontal="right" vertical="center"/>
    </xf>
    <xf numFmtId="0" fontId="12" fillId="2" borderId="0" xfId="3" applyFont="1" applyFill="1" applyAlignment="1">
      <alignment horizontal="right" vertical="center"/>
    </xf>
    <xf numFmtId="0" fontId="20" fillId="2" borderId="24" xfId="3" applyFont="1" applyFill="1" applyBorder="1" applyAlignment="1">
      <alignment horizontal="center" vertical="center" shrinkToFit="1"/>
    </xf>
    <xf numFmtId="0" fontId="20" fillId="2" borderId="14" xfId="3" applyFont="1" applyFill="1" applyBorder="1" applyAlignment="1">
      <alignment horizontal="center" vertical="center" shrinkToFit="1"/>
    </xf>
    <xf numFmtId="176" fontId="3" fillId="2" borderId="0" xfId="0" applyNumberFormat="1" applyFont="1" applyFill="1" applyBorder="1" applyAlignment="1">
      <alignment horizontal="distributed" vertical="center" indent="1"/>
    </xf>
    <xf numFmtId="58" fontId="10" fillId="3" borderId="0" xfId="0" applyNumberFormat="1" applyFont="1" applyFill="1" applyBorder="1" applyAlignment="1">
      <alignment horizontal="left" vertical="center" indent="1"/>
    </xf>
    <xf numFmtId="0" fontId="10" fillId="3" borderId="0" xfId="0" applyFont="1" applyFill="1" applyBorder="1" applyAlignment="1">
      <alignment horizontal="left" vertical="center" indent="1"/>
    </xf>
    <xf numFmtId="0" fontId="4" fillId="0" borderId="0" xfId="0" applyFont="1">
      <alignment vertical="center"/>
    </xf>
    <xf numFmtId="0" fontId="7" fillId="2" borderId="0" xfId="0" applyFont="1" applyFill="1" applyBorder="1" applyAlignment="1">
      <alignment horizontal="center" vertical="center" wrapText="1"/>
    </xf>
    <xf numFmtId="49" fontId="4" fillId="2" borderId="3"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4" fillId="2" borderId="0" xfId="0" applyFont="1" applyFill="1" applyBorder="1" applyAlignment="1">
      <alignment horizontal="distributed" indent="2"/>
    </xf>
    <xf numFmtId="0" fontId="4" fillId="2" borderId="9" xfId="0" applyFont="1" applyFill="1" applyBorder="1" applyAlignment="1">
      <alignment horizontal="distributed" indent="2"/>
    </xf>
    <xf numFmtId="0" fontId="7" fillId="2" borderId="2" xfId="0" applyFont="1" applyFill="1" applyBorder="1" applyAlignment="1">
      <alignment horizontal="left" vertical="center" wrapText="1" indent="1"/>
    </xf>
    <xf numFmtId="176" fontId="5" fillId="2" borderId="2" xfId="0" applyNumberFormat="1" applyFont="1" applyFill="1" applyBorder="1" applyAlignment="1">
      <alignment horizontal="left" vertical="center" wrapText="1" indent="1"/>
    </xf>
    <xf numFmtId="179" fontId="7" fillId="2" borderId="3" xfId="4" applyNumberFormat="1" applyFont="1" applyFill="1" applyBorder="1" applyAlignment="1">
      <alignment horizontal="left" vertical="center" wrapText="1" indent="1"/>
    </xf>
    <xf numFmtId="179" fontId="7" fillId="2" borderId="5" xfId="4" applyNumberFormat="1" applyFont="1" applyFill="1" applyBorder="1" applyAlignment="1">
      <alignment horizontal="left" vertical="center" indent="1"/>
    </xf>
    <xf numFmtId="0" fontId="4" fillId="2" borderId="0" xfId="0" applyFont="1" applyFill="1" applyBorder="1" applyAlignment="1">
      <alignment horizontal="center" shrinkToFit="1"/>
    </xf>
    <xf numFmtId="0" fontId="4" fillId="2" borderId="0" xfId="0" applyFont="1" applyFill="1" applyBorder="1" applyAlignment="1">
      <alignment horizontal="center"/>
    </xf>
    <xf numFmtId="0" fontId="4" fillId="2" borderId="9" xfId="0" applyFont="1" applyFill="1" applyBorder="1" applyAlignment="1">
      <alignment horizontal="center"/>
    </xf>
    <xf numFmtId="0" fontId="7" fillId="2" borderId="6" xfId="0" applyFont="1" applyFill="1" applyBorder="1" applyAlignment="1">
      <alignment horizontal="left" vertical="center" wrapText="1" indent="1"/>
    </xf>
    <xf numFmtId="176" fontId="5" fillId="2" borderId="6" xfId="0" applyNumberFormat="1" applyFont="1" applyFill="1" applyBorder="1" applyAlignment="1">
      <alignment horizontal="left" vertical="center" wrapText="1" indent="1"/>
    </xf>
    <xf numFmtId="184" fontId="7" fillId="2" borderId="8" xfId="4" applyNumberFormat="1" applyFont="1" applyFill="1" applyBorder="1" applyAlignment="1">
      <alignment horizontal="left" vertical="center" wrapText="1"/>
    </xf>
    <xf numFmtId="179" fontId="7" fillId="2" borderId="1" xfId="4" applyNumberFormat="1" applyFont="1" applyFill="1" applyBorder="1" applyAlignment="1">
      <alignment horizontal="left" vertical="center" indent="1"/>
    </xf>
    <xf numFmtId="176" fontId="8" fillId="3" borderId="0" xfId="0" applyNumberFormat="1" applyFont="1" applyFill="1" applyAlignment="1">
      <alignment horizontal="right" vertical="center" indent="1"/>
    </xf>
    <xf numFmtId="0" fontId="4" fillId="2" borderId="0" xfId="0" applyFont="1" applyFill="1" applyBorder="1" applyAlignment="1">
      <alignment horizontal="left" shrinkToFit="1"/>
    </xf>
    <xf numFmtId="0" fontId="7" fillId="2" borderId="7" xfId="0" applyFont="1" applyFill="1" applyBorder="1" applyAlignment="1">
      <alignment horizontal="left" vertical="center" wrapText="1" indent="1"/>
    </xf>
    <xf numFmtId="176" fontId="5" fillId="2" borderId="7" xfId="0" applyNumberFormat="1" applyFont="1" applyFill="1" applyBorder="1" applyAlignment="1">
      <alignment horizontal="left" vertical="center" wrapText="1" indent="1"/>
    </xf>
    <xf numFmtId="184" fontId="7" fillId="2" borderId="10" xfId="4" applyNumberFormat="1" applyFont="1" applyFill="1" applyBorder="1" applyAlignment="1">
      <alignment horizontal="left" vertical="center" wrapText="1"/>
    </xf>
    <xf numFmtId="179" fontId="7" fillId="2" borderId="12" xfId="4" applyNumberFormat="1" applyFont="1" applyFill="1" applyBorder="1" applyAlignment="1">
      <alignment vertical="center" wrapText="1"/>
    </xf>
    <xf numFmtId="0" fontId="4" fillId="2" borderId="0" xfId="0" applyFont="1" applyFill="1">
      <alignment vertical="center"/>
    </xf>
    <xf numFmtId="0" fontId="12" fillId="2" borderId="0" xfId="0" applyFont="1" applyFill="1" applyAlignment="1"/>
    <xf numFmtId="0" fontId="5" fillId="2" borderId="0" xfId="2" applyFont="1" applyFill="1" applyAlignment="1">
      <alignment horizontal="left" vertical="center"/>
    </xf>
    <xf numFmtId="0" fontId="23" fillId="2" borderId="0" xfId="2" applyFont="1" applyFill="1" applyAlignment="1">
      <alignment horizontal="left" vertical="center"/>
    </xf>
    <xf numFmtId="0" fontId="13" fillId="2" borderId="0" xfId="2" applyFont="1" applyFill="1" applyAlignment="1">
      <alignment horizontal="left"/>
    </xf>
    <xf numFmtId="0" fontId="24" fillId="2" borderId="0" xfId="2" applyFont="1" applyFill="1" applyAlignment="1">
      <alignment horizontal="justify"/>
    </xf>
    <xf numFmtId="0" fontId="12" fillId="3" borderId="0" xfId="2" applyFont="1" applyFill="1" applyAlignment="1">
      <alignment horizontal="left" indent="2"/>
    </xf>
    <xf numFmtId="0" fontId="12" fillId="2" borderId="0" xfId="2" applyFont="1" applyFill="1" applyAlignment="1">
      <alignment horizontal="distributed" indent="2"/>
    </xf>
    <xf numFmtId="0" fontId="12" fillId="3" borderId="0" xfId="2" applyFont="1" applyFill="1"/>
    <xf numFmtId="0" fontId="12" fillId="3" borderId="0" xfId="2" applyFont="1" applyFill="1" applyAlignment="1">
      <alignment horizontal="left"/>
    </xf>
    <xf numFmtId="176" fontId="12" fillId="2" borderId="0" xfId="2" applyNumberFormat="1" applyFont="1" applyFill="1" applyBorder="1" applyAlignment="1">
      <alignment horizontal="right" indent="1"/>
    </xf>
    <xf numFmtId="0" fontId="14" fillId="2" borderId="0" xfId="2" applyFont="1" applyFill="1" applyAlignment="1">
      <alignment horizontal="right"/>
    </xf>
    <xf numFmtId="0" fontId="12" fillId="3" borderId="0" xfId="2" applyFont="1" applyFill="1" applyAlignment="1">
      <alignment horizontal="right"/>
    </xf>
    <xf numFmtId="0" fontId="12" fillId="2" borderId="0" xfId="2" applyFont="1" applyFill="1" applyAlignment="1">
      <alignment horizontal="center" vertical="center"/>
    </xf>
    <xf numFmtId="0" fontId="12" fillId="2" borderId="0" xfId="2" applyFont="1" applyFill="1" applyAlignment="1">
      <alignment horizontal="center"/>
    </xf>
    <xf numFmtId="0" fontId="12" fillId="2" borderId="0" xfId="2" applyFont="1" applyFill="1" applyBorder="1" applyAlignment="1">
      <alignment horizontal="left" vertical="center"/>
    </xf>
    <xf numFmtId="0" fontId="12" fillId="2" borderId="0" xfId="2" applyFont="1" applyFill="1" applyBorder="1" applyAlignment="1"/>
    <xf numFmtId="0" fontId="12" fillId="0" borderId="0" xfId="2" applyFont="1" applyFill="1" applyBorder="1" applyAlignment="1"/>
    <xf numFmtId="0" fontId="25" fillId="0" borderId="0" xfId="0" applyFont="1" applyAlignment="1">
      <alignment horizontal="left" vertical="center" shrinkToFit="1"/>
    </xf>
    <xf numFmtId="0" fontId="26" fillId="0" borderId="0" xfId="0" applyFont="1" applyAlignment="1">
      <alignment horizontal="left" vertical="center"/>
    </xf>
    <xf numFmtId="0" fontId="25" fillId="0" borderId="0" xfId="0" applyFont="1" applyAlignment="1">
      <alignment horizontal="left" vertical="center"/>
    </xf>
    <xf numFmtId="0" fontId="27" fillId="0" borderId="0" xfId="0" applyFont="1">
      <alignment vertical="center"/>
    </xf>
    <xf numFmtId="0" fontId="28" fillId="5" borderId="0" xfId="0" applyFont="1" applyFill="1" applyAlignment="1">
      <alignment horizontal="centerContinuous" vertical="center" shrinkToFit="1"/>
    </xf>
    <xf numFmtId="0" fontId="25" fillId="2" borderId="33" xfId="0" applyFont="1" applyFill="1" applyBorder="1" applyAlignment="1">
      <alignment horizontal="center" vertical="center" shrinkToFit="1"/>
    </xf>
    <xf numFmtId="0" fontId="25" fillId="2" borderId="34" xfId="0" applyFont="1" applyFill="1" applyBorder="1" applyAlignment="1">
      <alignment horizontal="center" vertical="center" shrinkToFit="1"/>
    </xf>
    <xf numFmtId="0" fontId="25" fillId="2" borderId="35" xfId="0" applyFont="1" applyFill="1" applyBorder="1" applyAlignment="1">
      <alignment horizontal="center" vertical="center" shrinkToFit="1"/>
    </xf>
    <xf numFmtId="0" fontId="25" fillId="2" borderId="0" xfId="0" applyFont="1" applyFill="1" applyBorder="1" applyAlignment="1">
      <alignment horizontal="center" vertical="center" shrinkToFit="1"/>
    </xf>
    <xf numFmtId="0" fontId="25" fillId="2" borderId="36" xfId="0" applyFont="1" applyFill="1" applyBorder="1" applyAlignment="1">
      <alignment horizontal="center" vertical="center" shrinkToFit="1"/>
    </xf>
    <xf numFmtId="0" fontId="25" fillId="2" borderId="37" xfId="0" applyFont="1" applyFill="1" applyBorder="1" applyAlignment="1">
      <alignment horizontal="center" vertical="center" shrinkToFit="1"/>
    </xf>
    <xf numFmtId="0" fontId="25" fillId="2" borderId="38" xfId="0" applyFont="1" applyFill="1" applyBorder="1" applyAlignment="1">
      <alignment horizontal="center" vertical="center" shrinkToFit="1"/>
    </xf>
    <xf numFmtId="0" fontId="25" fillId="2" borderId="39" xfId="0" applyFont="1" applyFill="1" applyBorder="1" applyAlignment="1">
      <alignment horizontal="center" vertical="center" shrinkToFit="1"/>
    </xf>
    <xf numFmtId="0" fontId="25" fillId="2" borderId="40" xfId="0" applyFont="1" applyFill="1" applyBorder="1" applyAlignment="1">
      <alignment horizontal="center" vertical="center" shrinkToFit="1"/>
    </xf>
    <xf numFmtId="0" fontId="25" fillId="2" borderId="41" xfId="0" applyFont="1" applyFill="1" applyBorder="1" applyAlignment="1">
      <alignment horizontal="center" vertical="center" shrinkToFit="1"/>
    </xf>
    <xf numFmtId="0" fontId="25" fillId="2" borderId="28" xfId="0" applyFont="1" applyFill="1" applyBorder="1" applyAlignment="1">
      <alignment horizontal="center" vertical="center" shrinkToFit="1"/>
    </xf>
    <xf numFmtId="0" fontId="25" fillId="2" borderId="42" xfId="0" applyFont="1" applyFill="1" applyBorder="1" applyAlignment="1">
      <alignment horizontal="center" vertical="center" shrinkToFit="1"/>
    </xf>
    <xf numFmtId="0" fontId="25" fillId="2" borderId="0" xfId="0" applyFont="1" applyFill="1" applyAlignment="1">
      <alignment horizontal="left" vertical="center" shrinkToFit="1"/>
    </xf>
    <xf numFmtId="0" fontId="27" fillId="2" borderId="0" xfId="0" applyFont="1" applyFill="1" applyAlignment="1">
      <alignment vertical="center" shrinkToFit="1"/>
    </xf>
    <xf numFmtId="0" fontId="25" fillId="5" borderId="0" xfId="0" applyFont="1" applyFill="1" applyAlignment="1">
      <alignment horizontal="centerContinuous" vertical="center" shrinkToFit="1"/>
    </xf>
    <xf numFmtId="0" fontId="25" fillId="2" borderId="43" xfId="0" applyFont="1" applyFill="1" applyBorder="1" applyAlignment="1">
      <alignment horizontal="centerContinuous" vertical="center" shrinkToFit="1"/>
    </xf>
    <xf numFmtId="0" fontId="25" fillId="2" borderId="44" xfId="0" applyFont="1" applyFill="1" applyBorder="1" applyAlignment="1">
      <alignment horizontal="centerContinuous" vertical="center" shrinkToFit="1"/>
    </xf>
    <xf numFmtId="185" fontId="25" fillId="6" borderId="44" xfId="0" applyNumberFormat="1" applyFont="1" applyFill="1" applyBorder="1" applyAlignment="1">
      <alignment horizontal="centerContinuous" vertical="center" shrinkToFit="1"/>
    </xf>
    <xf numFmtId="185" fontId="25" fillId="6" borderId="45" xfId="0" applyNumberFormat="1" applyFont="1" applyFill="1" applyBorder="1" applyAlignment="1">
      <alignment horizontal="centerContinuous" vertical="center" shrinkToFit="1"/>
    </xf>
    <xf numFmtId="0" fontId="25" fillId="2" borderId="0" xfId="0" applyFont="1" applyFill="1" applyBorder="1" applyAlignment="1">
      <alignment horizontal="centerContinuous" vertical="center" shrinkToFit="1"/>
    </xf>
    <xf numFmtId="186" fontId="25" fillId="3" borderId="46" xfId="0" applyNumberFormat="1" applyFont="1" applyFill="1" applyBorder="1" applyAlignment="1">
      <alignment horizontal="centerContinuous" vertical="center" shrinkToFit="1"/>
    </xf>
    <xf numFmtId="187" fontId="25" fillId="3" borderId="20" xfId="0" applyNumberFormat="1" applyFont="1" applyFill="1" applyBorder="1" applyAlignment="1">
      <alignment horizontal="centerContinuous" vertical="center" shrinkToFit="1"/>
    </xf>
    <xf numFmtId="186" fontId="25" fillId="2" borderId="44" xfId="0" applyNumberFormat="1" applyFont="1" applyFill="1" applyBorder="1" applyAlignment="1">
      <alignment horizontal="center" vertical="center" shrinkToFit="1"/>
    </xf>
    <xf numFmtId="0" fontId="25" fillId="2" borderId="44" xfId="0" applyFont="1" applyFill="1" applyBorder="1" applyAlignment="1">
      <alignment horizontal="center" vertical="center" shrinkToFit="1"/>
    </xf>
    <xf numFmtId="188" fontId="25" fillId="7" borderId="44" xfId="0" applyNumberFormat="1" applyFont="1" applyFill="1" applyBorder="1" applyAlignment="1">
      <alignment horizontal="centerContinuous" vertical="center" shrinkToFit="1"/>
    </xf>
    <xf numFmtId="0" fontId="25" fillId="3" borderId="47" xfId="0" applyFont="1" applyFill="1" applyBorder="1" applyAlignment="1">
      <alignment horizontal="center" vertical="center" shrinkToFit="1"/>
    </xf>
    <xf numFmtId="0" fontId="25" fillId="3" borderId="48" xfId="0" applyFont="1" applyFill="1" applyBorder="1" applyAlignment="1">
      <alignment horizontal="center" vertical="center" shrinkToFit="1"/>
    </xf>
    <xf numFmtId="0" fontId="25" fillId="3" borderId="49" xfId="0" applyFont="1" applyFill="1" applyBorder="1" applyAlignment="1">
      <alignment horizontal="center" vertical="center" shrinkToFit="1"/>
    </xf>
    <xf numFmtId="0" fontId="25" fillId="6" borderId="50" xfId="0" applyFont="1" applyFill="1" applyBorder="1" applyAlignment="1">
      <alignment horizontal="center" vertical="center" shrinkToFit="1"/>
    </xf>
    <xf numFmtId="187" fontId="25" fillId="3" borderId="44" xfId="0" applyNumberFormat="1" applyFont="1" applyFill="1" applyBorder="1" applyAlignment="1">
      <alignment horizontal="centerContinuous" vertical="center" shrinkToFit="1"/>
    </xf>
    <xf numFmtId="0" fontId="25" fillId="3" borderId="51" xfId="0" applyFont="1" applyFill="1" applyBorder="1" applyAlignment="1">
      <alignment horizontal="center" vertical="center" shrinkToFit="1"/>
    </xf>
    <xf numFmtId="0" fontId="25" fillId="2" borderId="52" xfId="0" applyFont="1" applyFill="1" applyBorder="1" applyAlignment="1">
      <alignment horizontal="centerContinuous" vertical="center" shrinkToFit="1"/>
    </xf>
    <xf numFmtId="0" fontId="25" fillId="2" borderId="20" xfId="0" applyFont="1" applyFill="1" applyBorder="1" applyAlignment="1">
      <alignment horizontal="centerContinuous" vertical="center" shrinkToFit="1"/>
    </xf>
    <xf numFmtId="0" fontId="25" fillId="6" borderId="20" xfId="0" applyFont="1" applyFill="1" applyBorder="1" applyAlignment="1">
      <alignment horizontal="centerContinuous" vertical="center" shrinkToFit="1"/>
    </xf>
    <xf numFmtId="0" fontId="25" fillId="6" borderId="53" xfId="0" applyFont="1" applyFill="1" applyBorder="1" applyAlignment="1">
      <alignment horizontal="centerContinuous" vertical="center" shrinkToFit="1"/>
    </xf>
    <xf numFmtId="0" fontId="25" fillId="2" borderId="54" xfId="0" applyFont="1" applyFill="1" applyBorder="1" applyAlignment="1">
      <alignment horizontal="centerContinuous" vertical="center" shrinkToFit="1"/>
    </xf>
    <xf numFmtId="186" fontId="25" fillId="2" borderId="20" xfId="0" applyNumberFormat="1" applyFont="1" applyFill="1" applyBorder="1" applyAlignment="1">
      <alignment horizontal="centerContinuous" vertical="center" shrinkToFit="1"/>
    </xf>
    <xf numFmtId="20" fontId="25" fillId="3" borderId="23" xfId="0" applyNumberFormat="1" applyFont="1" applyFill="1" applyBorder="1" applyAlignment="1">
      <alignment horizontal="center" vertical="center" shrinkToFit="1"/>
    </xf>
    <xf numFmtId="0" fontId="25" fillId="7" borderId="20" xfId="0" applyFont="1" applyFill="1" applyBorder="1" applyAlignment="1">
      <alignment horizontal="centerContinuous" vertical="center" shrinkToFit="1"/>
    </xf>
    <xf numFmtId="0" fontId="25" fillId="3" borderId="55" xfId="0" applyFont="1" applyFill="1" applyBorder="1" applyAlignment="1">
      <alignment horizontal="center" vertical="center" shrinkToFit="1"/>
    </xf>
    <xf numFmtId="0" fontId="25" fillId="3" borderId="56" xfId="0" applyFont="1" applyFill="1" applyBorder="1" applyAlignment="1">
      <alignment horizontal="center" vertical="center" shrinkToFit="1"/>
    </xf>
    <xf numFmtId="0" fontId="25" fillId="3" borderId="57" xfId="0" applyFont="1" applyFill="1" applyBorder="1" applyAlignment="1">
      <alignment horizontal="center" vertical="center" shrinkToFit="1"/>
    </xf>
    <xf numFmtId="185" fontId="25" fillId="3" borderId="23" xfId="0" applyNumberFormat="1" applyFont="1" applyFill="1" applyBorder="1" applyAlignment="1">
      <alignment horizontal="center" vertical="center" shrinkToFit="1"/>
    </xf>
    <xf numFmtId="185" fontId="25" fillId="6" borderId="58" xfId="0" applyNumberFormat="1" applyFont="1" applyFill="1" applyBorder="1" applyAlignment="1">
      <alignment horizontal="center" vertical="center" shrinkToFit="1"/>
    </xf>
    <xf numFmtId="0" fontId="25" fillId="2" borderId="18" xfId="0" applyFont="1" applyFill="1" applyBorder="1" applyAlignment="1">
      <alignment horizontal="center" vertical="center" shrinkToFit="1"/>
    </xf>
    <xf numFmtId="0" fontId="25" fillId="7" borderId="59" xfId="0" applyFont="1" applyFill="1" applyBorder="1" applyAlignment="1">
      <alignment horizontal="center" vertical="center" shrinkToFit="1"/>
    </xf>
    <xf numFmtId="189" fontId="25" fillId="3" borderId="23" xfId="0" applyNumberFormat="1" applyFont="1" applyFill="1" applyBorder="1" applyAlignment="1">
      <alignment horizontal="center" vertical="center" shrinkToFit="1"/>
    </xf>
    <xf numFmtId="188" fontId="25" fillId="7" borderId="58" xfId="0" applyNumberFormat="1" applyFont="1" applyFill="1" applyBorder="1" applyAlignment="1">
      <alignment horizontal="center" vertical="center" shrinkToFit="1"/>
    </xf>
    <xf numFmtId="0" fontId="26" fillId="6" borderId="18" xfId="0" applyFont="1" applyFill="1" applyBorder="1" applyAlignment="1">
      <alignment horizontal="centerContinuous" vertical="center" shrinkToFit="1"/>
    </xf>
    <xf numFmtId="0" fontId="25" fillId="6" borderId="18" xfId="0" applyFont="1" applyFill="1" applyBorder="1" applyAlignment="1">
      <alignment horizontal="center" vertical="center" shrinkToFit="1"/>
    </xf>
    <xf numFmtId="0" fontId="25" fillId="3" borderId="60" xfId="0" applyFont="1" applyFill="1" applyBorder="1" applyAlignment="1">
      <alignment horizontal="center" vertical="center" shrinkToFit="1"/>
    </xf>
    <xf numFmtId="0" fontId="25" fillId="3" borderId="61" xfId="0" applyFont="1" applyFill="1" applyBorder="1" applyAlignment="1">
      <alignment horizontal="center" vertical="center" shrinkToFit="1"/>
    </xf>
    <xf numFmtId="0" fontId="25" fillId="3" borderId="62" xfId="0" applyFont="1" applyFill="1" applyBorder="1" applyAlignment="1">
      <alignment horizontal="center" vertical="center" shrinkToFit="1"/>
    </xf>
    <xf numFmtId="0" fontId="25" fillId="2" borderId="63" xfId="0" applyFont="1" applyFill="1" applyBorder="1" applyAlignment="1">
      <alignment horizontal="centerContinuous" vertical="center" shrinkToFit="1"/>
    </xf>
    <xf numFmtId="0" fontId="25" fillId="2" borderId="64" xfId="0" applyFont="1" applyFill="1" applyBorder="1" applyAlignment="1">
      <alignment horizontal="centerContinuous" vertical="center" shrinkToFit="1"/>
    </xf>
    <xf numFmtId="0" fontId="25" fillId="6" borderId="64" xfId="0" applyFont="1" applyFill="1" applyBorder="1" applyAlignment="1">
      <alignment horizontal="centerContinuous" vertical="center" shrinkToFit="1"/>
    </xf>
    <xf numFmtId="0" fontId="25" fillId="6" borderId="65" xfId="0" applyFont="1" applyFill="1" applyBorder="1" applyAlignment="1">
      <alignment horizontal="centerContinuous" vertical="center" shrinkToFit="1"/>
    </xf>
    <xf numFmtId="0" fontId="25" fillId="2" borderId="0" xfId="0" applyFont="1" applyFill="1" applyAlignment="1">
      <alignment horizontal="right" vertical="center"/>
    </xf>
    <xf numFmtId="186" fontId="25" fillId="2" borderId="66" xfId="0" applyNumberFormat="1" applyFont="1" applyFill="1" applyBorder="1" applyAlignment="1">
      <alignment horizontal="centerContinuous" vertical="center" shrinkToFit="1"/>
    </xf>
    <xf numFmtId="0" fontId="25" fillId="2" borderId="67" xfId="0" applyFont="1" applyFill="1" applyBorder="1" applyAlignment="1">
      <alignment horizontal="centerContinuous" vertical="center" shrinkToFit="1"/>
    </xf>
    <xf numFmtId="20" fontId="26" fillId="6" borderId="67" xfId="0" applyNumberFormat="1" applyFont="1" applyFill="1" applyBorder="1" applyAlignment="1">
      <alignment horizontal="centerContinuous" vertical="center" shrinkToFit="1"/>
    </xf>
    <xf numFmtId="20" fontId="25" fillId="6" borderId="67" xfId="0" applyNumberFormat="1" applyFont="1" applyFill="1" applyBorder="1" applyAlignment="1">
      <alignment horizontal="center" vertical="center" shrinkToFit="1"/>
    </xf>
    <xf numFmtId="0" fontId="25" fillId="7" borderId="67" xfId="0" applyFont="1" applyFill="1" applyBorder="1" applyAlignment="1">
      <alignment horizontal="centerContinuous" vertical="center" shrinkToFit="1"/>
    </xf>
    <xf numFmtId="0" fontId="25" fillId="3" borderId="68" xfId="0" applyFont="1" applyFill="1" applyBorder="1" applyAlignment="1">
      <alignment horizontal="center" vertical="center" shrinkToFit="1"/>
    </xf>
    <xf numFmtId="0" fontId="25" fillId="3" borderId="69" xfId="0" applyFont="1" applyFill="1" applyBorder="1" applyAlignment="1">
      <alignment horizontal="center" vertical="center" shrinkToFit="1"/>
    </xf>
    <xf numFmtId="0" fontId="25" fillId="3" borderId="70" xfId="0" applyFont="1" applyFill="1" applyBorder="1" applyAlignment="1">
      <alignment horizontal="center" vertical="center" shrinkToFit="1"/>
    </xf>
    <xf numFmtId="185" fontId="25" fillId="6" borderId="67" xfId="0" applyNumberFormat="1" applyFont="1" applyFill="1" applyBorder="1" applyAlignment="1">
      <alignment horizontal="center" vertical="center" shrinkToFit="1"/>
    </xf>
    <xf numFmtId="185" fontId="25" fillId="7" borderId="71" xfId="0" applyNumberFormat="1" applyFont="1" applyFill="1" applyBorder="1" applyAlignment="1">
      <alignment horizontal="center" vertical="center" shrinkToFit="1"/>
    </xf>
    <xf numFmtId="0" fontId="26" fillId="2" borderId="0" xfId="0" applyFont="1" applyFill="1" applyAlignment="1">
      <alignment horizontal="left" vertical="center"/>
    </xf>
    <xf numFmtId="0" fontId="12" fillId="0" borderId="0" xfId="3" applyFont="1" applyBorder="1">
      <alignment vertical="center"/>
    </xf>
    <xf numFmtId="0" fontId="12" fillId="3" borderId="26" xfId="3" applyFont="1" applyFill="1" applyBorder="1" applyAlignment="1">
      <alignment horizontal="center" vertical="center" wrapText="1"/>
    </xf>
    <xf numFmtId="0" fontId="12" fillId="3" borderId="9" xfId="3" applyFont="1" applyFill="1" applyBorder="1" applyAlignment="1">
      <alignment horizontal="center" vertical="center" wrapText="1"/>
    </xf>
    <xf numFmtId="0" fontId="12" fillId="3" borderId="22" xfId="3" applyFont="1" applyFill="1" applyBorder="1" applyAlignment="1">
      <alignment horizontal="center" vertical="center" wrapText="1"/>
    </xf>
    <xf numFmtId="0" fontId="12" fillId="3" borderId="14" xfId="3" applyFont="1" applyFill="1" applyBorder="1" applyAlignment="1">
      <alignment horizontal="center" vertical="center" wrapText="1"/>
    </xf>
    <xf numFmtId="0" fontId="12" fillId="3" borderId="22" xfId="3" applyFont="1" applyFill="1" applyBorder="1" applyAlignment="1">
      <alignment horizontal="center" vertical="center"/>
    </xf>
    <xf numFmtId="0" fontId="12" fillId="3" borderId="9" xfId="3" applyFont="1" applyFill="1" applyBorder="1" applyAlignment="1">
      <alignment horizontal="center" vertical="center"/>
    </xf>
    <xf numFmtId="0" fontId="12" fillId="3" borderId="21" xfId="3" applyFont="1" applyFill="1" applyBorder="1" applyAlignment="1">
      <alignment horizontal="center" vertical="center"/>
    </xf>
    <xf numFmtId="0" fontId="12" fillId="3" borderId="26" xfId="3" applyFont="1" applyFill="1" applyBorder="1" applyAlignment="1">
      <alignment horizontal="center" vertical="center"/>
    </xf>
    <xf numFmtId="0" fontId="12" fillId="3" borderId="29" xfId="3" applyFont="1" applyFill="1" applyBorder="1" applyAlignment="1">
      <alignment horizontal="center" vertical="center"/>
    </xf>
    <xf numFmtId="0" fontId="12" fillId="3" borderId="30" xfId="3" applyFont="1" applyFill="1" applyBorder="1" applyAlignment="1">
      <alignment horizontal="center" vertical="center"/>
    </xf>
    <xf numFmtId="0" fontId="12" fillId="3" borderId="31" xfId="3" applyFont="1" applyFill="1" applyBorder="1" applyAlignment="1">
      <alignment horizontal="center" vertical="center"/>
    </xf>
    <xf numFmtId="0" fontId="12" fillId="3" borderId="32" xfId="3" applyFont="1" applyFill="1" applyBorder="1" applyAlignment="1">
      <alignment horizontal="center" vertical="center"/>
    </xf>
    <xf numFmtId="0" fontId="12" fillId="0" borderId="22" xfId="3" applyFont="1" applyBorder="1">
      <alignment vertical="center"/>
    </xf>
    <xf numFmtId="0" fontId="12" fillId="0" borderId="9" xfId="3" applyFont="1" applyBorder="1">
      <alignment vertical="center"/>
    </xf>
    <xf numFmtId="0" fontId="18" fillId="0" borderId="22" xfId="3" applyFont="1" applyBorder="1" applyAlignment="1">
      <alignment horizontal="center" vertical="center"/>
    </xf>
    <xf numFmtId="0" fontId="18" fillId="0" borderId="9" xfId="3" applyFont="1" applyBorder="1" applyAlignment="1">
      <alignment horizontal="center" vertical="center"/>
    </xf>
    <xf numFmtId="0" fontId="12" fillId="3" borderId="24" xfId="3" applyFont="1" applyFill="1" applyBorder="1" applyAlignment="1">
      <alignment horizontal="center" vertical="center"/>
    </xf>
    <xf numFmtId="0" fontId="12" fillId="3" borderId="14" xfId="3" applyFont="1" applyFill="1" applyBorder="1" applyAlignment="1">
      <alignment horizontal="center" vertical="center"/>
    </xf>
    <xf numFmtId="0" fontId="0" fillId="0" borderId="14"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40" fontId="0" fillId="0" borderId="17" xfId="4" applyNumberFormat="1" applyFont="1" applyBorder="1" applyAlignment="1">
      <alignment horizontal="center" vertical="center"/>
    </xf>
    <xf numFmtId="40" fontId="0" fillId="0" borderId="19" xfId="4" applyNumberFormat="1" applyFont="1" applyBorder="1" applyAlignment="1">
      <alignment horizontal="center" vertical="center"/>
    </xf>
    <xf numFmtId="0" fontId="0" fillId="0" borderId="26" xfId="0" applyBorder="1" applyAlignment="1">
      <alignment horizontal="center" vertical="center"/>
    </xf>
    <xf numFmtId="38" fontId="0" fillId="0" borderId="18" xfId="4" applyFont="1" applyBorder="1">
      <alignment vertical="center"/>
    </xf>
    <xf numFmtId="38" fontId="0" fillId="0" borderId="21" xfId="4" applyFont="1" applyBorder="1">
      <alignment vertical="center"/>
    </xf>
    <xf numFmtId="0" fontId="29" fillId="0" borderId="0" xfId="0" applyFont="1" applyAlignment="1">
      <alignment vertical="center" wrapText="1"/>
    </xf>
    <xf numFmtId="0" fontId="29" fillId="8" borderId="17" xfId="0" applyFont="1" applyFill="1" applyBorder="1" applyAlignment="1">
      <alignment vertical="center" wrapText="1"/>
    </xf>
    <xf numFmtId="176" fontId="29" fillId="0" borderId="17" xfId="0" applyNumberFormat="1" applyFont="1" applyBorder="1" applyAlignment="1">
      <alignment vertical="center" shrinkToFit="1"/>
    </xf>
    <xf numFmtId="0" fontId="29" fillId="0" borderId="0" xfId="0" applyFont="1">
      <alignment vertical="center"/>
    </xf>
    <xf numFmtId="0" fontId="29" fillId="0" borderId="17" xfId="0" applyFont="1" applyBorder="1" applyAlignment="1">
      <alignment vertical="center" wrapText="1"/>
    </xf>
    <xf numFmtId="0" fontId="30" fillId="0" borderId="0" xfId="0" applyFont="1" applyAlignment="1">
      <alignment vertical="center" wrapText="1"/>
    </xf>
    <xf numFmtId="177" fontId="29" fillId="0" borderId="17" xfId="0" applyNumberFormat="1" applyFont="1" applyBorder="1" applyAlignment="1">
      <alignment vertical="center" wrapText="1"/>
    </xf>
    <xf numFmtId="178" fontId="29" fillId="0" borderId="17" xfId="0" applyNumberFormat="1" applyFont="1" applyBorder="1" applyAlignment="1">
      <alignment vertical="center" wrapText="1"/>
    </xf>
    <xf numFmtId="38" fontId="29" fillId="0" borderId="17" xfId="4" applyFont="1" applyBorder="1" applyAlignment="1">
      <alignment vertical="center" wrapText="1"/>
    </xf>
    <xf numFmtId="179" fontId="29" fillId="0" borderId="17" xfId="0" applyNumberFormat="1" applyFont="1" applyBorder="1" applyAlignment="1">
      <alignment vertical="center" wrapText="1"/>
    </xf>
    <xf numFmtId="0" fontId="29" fillId="5" borderId="17" xfId="0" applyFont="1" applyFill="1" applyBorder="1" applyAlignment="1">
      <alignment vertical="center" wrapText="1"/>
    </xf>
    <xf numFmtId="0" fontId="29" fillId="9" borderId="17" xfId="0" applyFont="1" applyFill="1" applyBorder="1" applyAlignment="1">
      <alignment vertical="center" wrapText="1"/>
    </xf>
    <xf numFmtId="176" fontId="29" fillId="0" borderId="17" xfId="0" applyNumberFormat="1" applyFont="1" applyBorder="1" applyAlignment="1">
      <alignment vertical="center" wrapText="1"/>
    </xf>
    <xf numFmtId="0" fontId="29" fillId="10" borderId="17" xfId="0" applyFont="1" applyFill="1" applyBorder="1" applyAlignment="1">
      <alignment vertical="center" wrapText="1"/>
    </xf>
    <xf numFmtId="58" fontId="29" fillId="0" borderId="17" xfId="0" applyNumberFormat="1" applyFont="1" applyBorder="1" applyAlignment="1">
      <alignment vertical="center" shrinkToFit="1"/>
    </xf>
    <xf numFmtId="0" fontId="29" fillId="11" borderId="17" xfId="0" applyFont="1" applyFill="1" applyBorder="1" applyAlignment="1">
      <alignment vertical="center" wrapText="1"/>
    </xf>
    <xf numFmtId="0" fontId="29" fillId="12" borderId="17" xfId="0" applyFont="1" applyFill="1" applyBorder="1" applyAlignment="1">
      <alignment vertical="center" wrapText="1"/>
    </xf>
  </cellXfs>
  <cellStyles count="5">
    <cellStyle name="桁区切り_02_第2号様式_収支予算書／12_第5号様式_収支決算書" xfId="1"/>
    <cellStyle name="標準" xfId="0" builtinId="0"/>
    <cellStyle name="標準_02_第2号様式_収支予算書／12_第5号様式_収支決算書" xfId="2"/>
    <cellStyle name="標準_14_【規定外】補助金請求書" xfId="3"/>
    <cellStyle name="桁区切り" xfId="4" builtinId="6"/>
  </cellStyles>
  <dxfs count="398">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6" formatCode="[$-411]ggge&quot;年&quot;m&quot;月&quot;d&quot;日&quot;;@"/>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45" formatCode="[$-411]ggge&quot;年&quot;m&quot;月&quot;d&quot;日&quot;"/>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6" formatCode="[$-411]ggge&quot;年&quot;m&quot;月&quot;d&quot;日&quot;;@"/>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9" formatCode="#,##0&quot;円&quot;;[Red]\-#,##0&quot;円&quot;"/>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8" formatCode="0\ &quot;回目&quot;"/>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7" formatCode="#&quot;人&quot;"/>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7" formatCode="#&quot;人&quot;"/>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7" formatCode="#&quot;人&quot;"/>
      <alignment vertical="center"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vertical="center"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6" formatCode="[$-411]ggge&quot;年&quot;m&quot;月&quot;d&quot;日&quot;;@"/>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vertical="center" wrapText="1" readingOrder="0"/>
    </dxf>
    <dxf>
      <font>
        <name val="ＭＳ 明朝"/>
        <sz val="10"/>
      </font>
      <alignment vertical="center" wrapText="1" readingOrder="0"/>
    </dxf>
    <dxf>
      <numFmt numFmtId="6" formatCode="#,##0;[Red]\-#,##0"/>
      <border>
        <left style="thin">
          <color indexed="64"/>
        </left>
        <right/>
        <top style="thin">
          <color indexed="64"/>
        </top>
        <bottom style="thin">
          <color indexed="64"/>
        </bottom>
        <vertical style="thin">
          <color indexed="64"/>
        </vertical>
        <horizontal style="thin">
          <color indexed="64"/>
        </horizontal>
      </border>
    </dxf>
    <dxf>
      <alignment horizont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numFmt numFmtId="8" formatCode="#,##0.00;[Red]\-#,##0.00"/>
      <alignment horizontal="center" readingOrder="0"/>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border>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border>
        <left style="thin">
          <color indexed="64"/>
        </left>
        <right style="thin">
          <color indexed="64"/>
        </right>
        <top/>
        <bottom/>
        <diagonal/>
        <vertical style="thin">
          <color indexed="64"/>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rgb="FFFF0000"/>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rgb="FFFF0000"/>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rgb="FFFF0000"/>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rgb="FFFF0000"/>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readingOrder="0"/>
      <border>
        <left style="thin">
          <color indexed="64"/>
        </left>
        <right/>
        <top style="thin">
          <color indexed="64"/>
        </top>
        <bottom style="thin">
          <color indexed="64"/>
        </bottom>
        <diagonal/>
      </border>
    </dxf>
    <dxf>
      <font>
        <name val="ＭＳ Ｐ明朝"/>
        <color rgb="FFFF0000"/>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rgb="FFFF0000"/>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rgb="FFFF0000"/>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numFmt numFmtId="6" formatCode="#,##0;[Red]\-#,##0"/>
      <alignment shrinkToFit="1" readingOrder="0"/>
      <border>
        <left style="thin">
          <color indexed="64"/>
        </left>
        <right/>
        <top/>
        <bottom style="thin">
          <color indexed="64"/>
        </bottom>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rgb="FFFF0000"/>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alignment horizontal="centerContinuous"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rgb="FFFF0000"/>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rgb="FFFF0000"/>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rgb="FFFF0000"/>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border>
        <top style="thin">
          <color indexed="64"/>
        </top>
      </border>
    </dxf>
    <dxf>
      <border>
        <left/>
        <right/>
        <top style="thin">
          <color indexed="64"/>
        </top>
        <bottom style="thin">
          <color indexed="64"/>
        </bottom>
      </border>
    </dxf>
    <dxf>
      <border>
        <bottom style="thin">
          <color indexed="64"/>
        </bottom>
      </border>
    </dxf>
    <dxf>
      <font>
        <name val="ＭＳ Ｐ明朝"/>
        <color rgb="FFFF0000"/>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border>
        <left/>
        <right/>
        <top/>
        <bottom style="thin">
          <color indexed="64"/>
        </bottom>
        <vertical>
          <color auto="1"/>
        </vertical>
      </border>
    </dxf>
    <dxf>
      <font>
        <name val="ＭＳ Ｐ明朝"/>
        <color auto="1"/>
      </font>
      <numFmt numFmtId="6" formatCode="#,##0;[Red]\-#,##0"/>
      <fill>
        <patternFill patternType="solid">
          <fgColor indexed="64"/>
          <bgColor theme="0"/>
        </patternFill>
      </fill>
      <alignment horizontal="right" vertical="center" shrinkToFit="1" readingOrder="0"/>
      <border>
        <left style="thin">
          <color indexed="64"/>
        </left>
        <right style="thin">
          <color indexed="64"/>
        </right>
        <top style="thin">
          <color indexed="64"/>
        </top>
        <bottom style="thin">
          <color indexed="64"/>
        </bottom>
      </border>
    </dxf>
    <dxf>
      <font>
        <name val="ＭＳ Ｐ明朝"/>
        <color auto="1"/>
      </font>
      <numFmt numFmtId="6" formatCode="#,##0;[Red]\-#,##0"/>
      <alignment horizontal="right" vertical="center" shrinkToFit="1" readingOrder="0"/>
      <border>
        <left style="thin">
          <color indexed="64"/>
        </left>
        <right style="thin">
          <color indexed="64"/>
        </right>
        <top style="thin">
          <color indexed="64"/>
        </top>
        <bottom/>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indexed="64"/>
          <bgColor theme="0"/>
        </patternFill>
      </fill>
      <alignment horizontal="centerContinuous" vertical="center" shrinkToFit="1" readingOrder="0"/>
      <border>
        <left/>
        <right style="thin">
          <color indexed="64"/>
        </right>
        <top style="thin">
          <color indexed="64"/>
        </top>
        <bottom style="thin">
          <color indexed="64"/>
        </bottom>
        <diagonal/>
      </border>
    </dxf>
    <dxf>
      <font>
        <name val="ＭＳ Ｐ明朝"/>
        <color auto="1"/>
      </font>
      <alignment horizontal="center" vertical="center" shrinkToFit="1" readingOrder="0"/>
      <border>
        <left/>
        <right style="thin">
          <color indexed="64"/>
        </right>
        <top style="thin">
          <color indexed="64"/>
        </top>
        <bottom/>
        <diagon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style="thin">
          <color indexed="64"/>
        </left>
        <right/>
        <top style="thin">
          <color indexed="64"/>
        </top>
        <bottom/>
        <diagon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style="thin">
          <color indexed="64"/>
        </left>
        <right style="thin">
          <color indexed="64"/>
        </right>
        <top style="thin">
          <color indexed="64"/>
        </top>
        <bottom/>
        <diagonal/>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indexed="64"/>
          <bgColor theme="0"/>
        </patternFill>
      </fill>
      <alignment horizontal="centerContinuous" vertical="center" shrinkToFit="1" readingOrder="0"/>
      <border>
        <left style="thin">
          <color indexed="64"/>
        </left>
        <right style="thin">
          <color indexed="64"/>
        </right>
        <top style="thin">
          <color indexed="64"/>
        </top>
        <bottom style="thin">
          <color indexed="64"/>
        </bottom>
        <diagonal/>
      </border>
    </dxf>
    <dxf>
      <font>
        <name val="ＭＳ Ｐ明朝"/>
        <color auto="1"/>
      </font>
      <alignment horizontal="center" vertical="center" shrinkToFit="1"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alignment vertical="center" shrinkToFit="1" readingOrder="0"/>
    </dxf>
    <dxf>
      <font>
        <name val="ＭＳ Ｐ明朝"/>
        <color auto="1"/>
      </font>
      <fill>
        <patternFill patternType="solid">
          <fgColor auto="1"/>
          <bgColor rgb="FFCCFFFF"/>
        </patternFill>
      </fill>
      <alignment vertical="center" shrinkToFit="1" readingOrder="0"/>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rgb="FFFF0000"/>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numFmt numFmtId="6" formatCode="#,##0;[Red]\-#,##0"/>
      <alignment shrinkToFit="1" readingOrder="0"/>
      <border>
        <left style="thin">
          <color indexed="64"/>
        </left>
        <right/>
        <top/>
        <bottom style="thin">
          <color indexed="64"/>
        </bottom>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rgb="FFFF0000"/>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alignment horizontal="centerContinuous"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rgb="FFFF0000"/>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rgb="FFFF0000"/>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rgb="FFFF0000"/>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border>
        <top style="thin">
          <color indexed="64"/>
        </top>
      </border>
    </dxf>
    <dxf>
      <border>
        <left/>
        <right/>
        <top style="thin">
          <color indexed="64"/>
        </top>
        <bottom style="thin">
          <color indexed="64"/>
        </bottom>
      </border>
    </dxf>
    <dxf>
      <border>
        <bottom style="thin">
          <color indexed="64"/>
        </bottom>
      </border>
    </dxf>
    <dxf>
      <font>
        <name val="ＭＳ Ｐ明朝"/>
        <color rgb="FFFF0000"/>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border>
        <left/>
        <right/>
        <top/>
        <bottom style="thin">
          <color indexed="64"/>
        </bottom>
        <vertical>
          <color auto="1"/>
        </vertical>
      </border>
    </dxf>
    <dxf>
      <font>
        <name val="ＭＳ Ｐ明朝"/>
        <color auto="1"/>
      </font>
      <numFmt numFmtId="6" formatCode="#,##0;[Red]\-#,##0"/>
      <fill>
        <patternFill patternType="solid">
          <fgColor indexed="64"/>
          <bgColor theme="0"/>
        </patternFill>
      </fill>
      <alignment horizontal="right" vertical="center" shrinkToFit="1" readingOrder="0"/>
      <border>
        <left style="thin">
          <color indexed="64"/>
        </left>
        <right style="thin">
          <color indexed="64"/>
        </right>
        <top style="thin">
          <color indexed="64"/>
        </top>
        <bottom style="thin">
          <color indexed="64"/>
        </bottom>
      </border>
    </dxf>
    <dxf>
      <font>
        <name val="ＭＳ Ｐ明朝"/>
        <color auto="1"/>
      </font>
      <numFmt numFmtId="6" formatCode="#,##0;[Red]\-#,##0"/>
      <alignment horizontal="right" vertical="center" shrinkToFit="1" readingOrder="0"/>
      <border>
        <left style="thin">
          <color indexed="64"/>
        </left>
        <right style="thin">
          <color indexed="64"/>
        </right>
        <top style="thin">
          <color indexed="64"/>
        </top>
        <bottom/>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indexed="64"/>
          <bgColor theme="0"/>
        </patternFill>
      </fill>
      <alignment horizontal="centerContinuous" vertical="center" shrinkToFit="1" readingOrder="0"/>
      <border>
        <left/>
        <right style="thin">
          <color indexed="64"/>
        </right>
        <top style="thin">
          <color indexed="64"/>
        </top>
        <bottom style="thin">
          <color indexed="64"/>
        </bottom>
        <diagonal/>
      </border>
    </dxf>
    <dxf>
      <font>
        <name val="ＭＳ Ｐ明朝"/>
        <color auto="1"/>
      </font>
      <alignment horizontal="center" vertical="center" shrinkToFit="1" readingOrder="0"/>
      <border>
        <left/>
        <right style="thin">
          <color indexed="64"/>
        </right>
        <top style="thin">
          <color indexed="64"/>
        </top>
        <bottom/>
        <diagon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style="thin">
          <color indexed="64"/>
        </left>
        <right/>
        <top style="thin">
          <color indexed="64"/>
        </top>
        <bottom/>
        <diagon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indexed="64"/>
          <bgColor theme="0"/>
        </patternFill>
      </fill>
      <alignment horizontal="centerContinuous" vertical="center" shrinkToFit="1" readingOrder="0"/>
      <border>
        <left/>
        <right/>
        <top style="thin">
          <color indexed="64"/>
        </top>
        <bottom style="thin">
          <color indexed="64"/>
        </bottom>
        <diagonal/>
      </border>
    </dxf>
    <dxf>
      <font>
        <name val="ＭＳ Ｐ明朝"/>
        <color auto="1"/>
      </font>
      <alignment horizontal="center" vertical="center" shrinkToFit="1" readingOrder="0"/>
      <border>
        <left style="thin">
          <color indexed="64"/>
        </left>
        <right style="thin">
          <color indexed="64"/>
        </right>
        <top style="thin">
          <color indexed="64"/>
        </top>
        <bottom/>
        <diagonal/>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indexed="64"/>
          <bgColor theme="0"/>
        </patternFill>
      </fill>
      <alignment horizontal="centerContinuous" vertical="center" shrinkToFit="1" readingOrder="0"/>
      <border>
        <left style="thin">
          <color indexed="64"/>
        </left>
        <right style="thin">
          <color indexed="64"/>
        </right>
        <top style="thin">
          <color indexed="64"/>
        </top>
        <bottom style="thin">
          <color indexed="64"/>
        </bottom>
        <diagonal/>
      </border>
    </dxf>
    <dxf>
      <font>
        <name val="ＭＳ Ｐ明朝"/>
        <color auto="1"/>
      </font>
      <alignment horizontal="center" vertical="center" shrinkToFit="1"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alignment vertical="center" shrinkToFit="1" readingOrder="0"/>
    </dxf>
    <dxf>
      <font>
        <name val="ＭＳ Ｐ明朝"/>
        <color auto="1"/>
      </font>
      <fill>
        <patternFill patternType="solid">
          <fgColor auto="1"/>
          <bgColor rgb="FFCCFFFF"/>
        </patternFill>
      </fill>
      <alignment vertical="center" shrinkToFit="1" readingOrder="0"/>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rgb="FFFF0000"/>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rgb="FFFF0000"/>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rgb="FFFF0000"/>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rgb="FFFF0000"/>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rgb="FFFF0000"/>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readingOrder="0"/>
      <border>
        <left style="thin">
          <color indexed="64"/>
        </left>
        <right/>
        <top style="thin">
          <color indexed="64"/>
        </top>
        <bottom style="thin">
          <color indexed="64"/>
        </bottom>
        <diagonal/>
      </border>
    </dxf>
    <dxf>
      <font>
        <name val="ＭＳ Ｐ明朝"/>
        <color rgb="FFFF0000"/>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rgb="FFFF0000"/>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s>
  <tableStyles count="0" defaultTableStyle="TableStyleMedium2" defaultPivotStyle="PivotStyleLight16"/>
  <colors>
    <mruColors>
      <color rgb="FFFFE9E9"/>
      <color rgb="FF9FE1F6"/>
      <color rgb="FFCCFFFF"/>
      <color rgb="FFA0FFFF"/>
      <color rgb="FF00C0FF"/>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fmlaLink="補助金額算定!$BB$2" lockText="1" noThreeD="1"/>
</file>

<file path=xl/ctrlProps/ctrlProp17.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checked="Checked" fmlaLink="補助金額算定!$AL$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16</xdr:row>
          <xdr:rowOff>10160</xdr:rowOff>
        </xdr:from>
        <xdr:to xmlns:xdr="http://schemas.openxmlformats.org/drawingml/2006/spreadsheetDrawing">
          <xdr:col>1</xdr:col>
          <xdr:colOff>38100</xdr:colOff>
          <xdr:row>16</xdr:row>
          <xdr:rowOff>218440</xdr:rowOff>
        </xdr:to>
        <xdr:sp textlink="">
          <xdr:nvSpPr>
            <xdr:cNvPr id="11265" name="チェック 1" hidden="1">
              <a:extLst>
                <a:ext uri="{63B3BB69-23CF-44E3-9099-C40C66FF867C}">
                  <a14:compatExt spid="_x0000_s11265"/>
                </a:ext>
              </a:extLst>
            </xdr:cNvPr>
            <xdr:cNvSpPr>
              <a:spLocks noRot="1" noChangeShapeType="1"/>
            </xdr:cNvSpPr>
          </xdr:nvSpPr>
          <xdr:spPr>
            <a:xfrm>
              <a:off x="66675" y="440118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18</xdr:row>
          <xdr:rowOff>0</xdr:rowOff>
        </xdr:from>
        <xdr:to xmlns:xdr="http://schemas.openxmlformats.org/drawingml/2006/spreadsheetDrawing">
          <xdr:col>1</xdr:col>
          <xdr:colOff>38100</xdr:colOff>
          <xdr:row>18</xdr:row>
          <xdr:rowOff>209550</xdr:rowOff>
        </xdr:to>
        <xdr:sp textlink="">
          <xdr:nvSpPr>
            <xdr:cNvPr id="11266" name="チェック 2" hidden="1">
              <a:extLst>
                <a:ext uri="{63B3BB69-23CF-44E3-9099-C40C66FF867C}">
                  <a14:compatExt spid="_x0000_s11266"/>
                </a:ext>
              </a:extLst>
            </xdr:cNvPr>
            <xdr:cNvSpPr>
              <a:spLocks noRot="1" noChangeShapeType="1"/>
            </xdr:cNvSpPr>
          </xdr:nvSpPr>
          <xdr:spPr>
            <a:xfrm>
              <a:off x="66675" y="48482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17</xdr:row>
          <xdr:rowOff>0</xdr:rowOff>
        </xdr:from>
        <xdr:to xmlns:xdr="http://schemas.openxmlformats.org/drawingml/2006/spreadsheetDrawing">
          <xdr:col>1</xdr:col>
          <xdr:colOff>38100</xdr:colOff>
          <xdr:row>17</xdr:row>
          <xdr:rowOff>209550</xdr:rowOff>
        </xdr:to>
        <xdr:sp textlink="">
          <xdr:nvSpPr>
            <xdr:cNvPr id="11267" name="チェック 3" hidden="1">
              <a:extLst>
                <a:ext uri="{63B3BB69-23CF-44E3-9099-C40C66FF867C}">
                  <a14:compatExt spid="_x0000_s11267"/>
                </a:ext>
              </a:extLst>
            </xdr:cNvPr>
            <xdr:cNvSpPr>
              <a:spLocks noRot="1" noChangeShapeType="1"/>
            </xdr:cNvSpPr>
          </xdr:nvSpPr>
          <xdr:spPr>
            <a:xfrm>
              <a:off x="66675" y="46196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31</xdr:row>
          <xdr:rowOff>0</xdr:rowOff>
        </xdr:from>
        <xdr:to xmlns:xdr="http://schemas.openxmlformats.org/drawingml/2006/spreadsheetDrawing">
          <xdr:col>1</xdr:col>
          <xdr:colOff>38100</xdr:colOff>
          <xdr:row>31</xdr:row>
          <xdr:rowOff>209550</xdr:rowOff>
        </xdr:to>
        <xdr:sp textlink="">
          <xdr:nvSpPr>
            <xdr:cNvPr id="11268" name="チェック 4" hidden="1">
              <a:extLst>
                <a:ext uri="{63B3BB69-23CF-44E3-9099-C40C66FF867C}">
                  <a14:compatExt spid="_x0000_s11268"/>
                </a:ext>
              </a:extLst>
            </xdr:cNvPr>
            <xdr:cNvSpPr>
              <a:spLocks noRot="1" noChangeShapeType="1"/>
            </xdr:cNvSpPr>
          </xdr:nvSpPr>
          <xdr:spPr>
            <a:xfrm>
              <a:off x="66675" y="8448675"/>
              <a:ext cx="304800" cy="209550"/>
            </a:xfrm>
            <a:prstGeom prst="rect"/>
          </xdr:spPr>
        </xdr:sp>
        <xdr:clientData/>
      </xdr:twoCellAnchor>
    </mc:Choice>
    <mc:Fallback/>
  </mc:AlternateContent>
  <xdr:twoCellAnchor>
    <xdr:from xmlns:xdr="http://schemas.openxmlformats.org/drawingml/2006/spreadsheetDrawing">
      <xdr:col>3</xdr:col>
      <xdr:colOff>144145</xdr:colOff>
      <xdr:row>2</xdr:row>
      <xdr:rowOff>41910</xdr:rowOff>
    </xdr:from>
    <xdr:to xmlns:xdr="http://schemas.openxmlformats.org/drawingml/2006/spreadsheetDrawing">
      <xdr:col>4</xdr:col>
      <xdr:colOff>1365250</xdr:colOff>
      <xdr:row>2</xdr:row>
      <xdr:rowOff>229235</xdr:rowOff>
    </xdr:to>
    <xdr:sp macro="" textlink="">
      <xdr:nvSpPr>
        <xdr:cNvPr id="11269" name="テキスト 11"/>
        <xdr:cNvSpPr txBox="1"/>
      </xdr:nvSpPr>
      <xdr:spPr>
        <a:xfrm>
          <a:off x="3068320" y="499110"/>
          <a:ext cx="1945005" cy="187325"/>
        </a:xfrm>
        <a:prstGeom prst="rect">
          <a:avLst/>
        </a:prstGeom>
        <a:solidFill>
          <a:srgbClr val="FFE9E9"/>
        </a:solid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lIns="0" tIns="0" rIns="0" bIns="0" anchor="ctr" anchorCtr="0"/>
        <a:lstStyle/>
        <a:p>
          <a:pPr algn="ctr"/>
          <a:r>
            <a:rPr kumimoji="1" lang="ja-JP" altLang="en-US" sz="900"/>
            <a:t>この書類の提出日を記入します。→</a:t>
          </a:r>
        </a:p>
      </xdr:txBody>
    </xdr:sp>
    <xdr:clientData/>
  </xdr:twoCellAnchor>
  <xdr:twoCellAnchor>
    <xdr:from xmlns:xdr="http://schemas.openxmlformats.org/drawingml/2006/spreadsheetDrawing">
      <xdr:col>3</xdr:col>
      <xdr:colOff>680085</xdr:colOff>
      <xdr:row>3</xdr:row>
      <xdr:rowOff>100965</xdr:rowOff>
    </xdr:from>
    <xdr:to xmlns:xdr="http://schemas.openxmlformats.org/drawingml/2006/spreadsheetDrawing">
      <xdr:col>4</xdr:col>
      <xdr:colOff>2303145</xdr:colOff>
      <xdr:row>3</xdr:row>
      <xdr:rowOff>288290</xdr:rowOff>
    </xdr:to>
    <xdr:sp macro="" textlink="">
      <xdr:nvSpPr>
        <xdr:cNvPr id="11271" name="テキスト 13"/>
        <xdr:cNvSpPr txBox="1"/>
      </xdr:nvSpPr>
      <xdr:spPr>
        <a:xfrm>
          <a:off x="3604260" y="853440"/>
          <a:ext cx="2346960" cy="187325"/>
        </a:xfrm>
        <a:prstGeom prst="rect">
          <a:avLst/>
        </a:prstGeom>
        <a:solidFill>
          <a:srgbClr val="FFE9E9"/>
        </a:solid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lIns="0" tIns="0" rIns="0" bIns="0" anchor="ctr" anchorCtr="0"/>
        <a:lstStyle/>
        <a:p>
          <a:pPr algn="ctr"/>
          <a:r>
            <a:rPr kumimoji="1" lang="ja-JP" altLang="en-US" sz="900"/>
            <a:t>↓団体規約に定める団体所在地を記入します</a:t>
          </a:r>
        </a:p>
      </xdr:txBody>
    </xdr:sp>
    <xdr:clientData/>
  </xdr:twoCellAnchor>
  <xdr:twoCellAnchor>
    <xdr:from xmlns:xdr="http://schemas.openxmlformats.org/drawingml/2006/spreadsheetDrawing">
      <xdr:col>5</xdr:col>
      <xdr:colOff>295275</xdr:colOff>
      <xdr:row>1</xdr:row>
      <xdr:rowOff>292735</xdr:rowOff>
    </xdr:from>
    <xdr:to xmlns:xdr="http://schemas.openxmlformats.org/drawingml/2006/spreadsheetDrawing">
      <xdr:col>9</xdr:col>
      <xdr:colOff>372110</xdr:colOff>
      <xdr:row>3</xdr:row>
      <xdr:rowOff>73025</xdr:rowOff>
    </xdr:to>
    <xdr:sp macro="" textlink="">
      <xdr:nvSpPr>
        <xdr:cNvPr id="11272" name="テキスト 14"/>
        <xdr:cNvSpPr txBox="1"/>
      </xdr:nvSpPr>
      <xdr:spPr>
        <a:xfrm>
          <a:off x="6496050" y="454660"/>
          <a:ext cx="2820035" cy="370840"/>
        </a:xfrm>
        <a:prstGeom prst="rect">
          <a:avLst/>
        </a:prstGeom>
        <a:solidFill>
          <a:srgbClr val="FFE9E9"/>
        </a:solid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lIns="0" tIns="0" rIns="0" bIns="0" anchor="ctr" anchorCtr="0"/>
        <a:lstStyle/>
        <a:p>
          <a:pPr algn="ctr"/>
          <a:r>
            <a:rPr kumimoji="1" lang="ja-JP" altLang="en-US" sz="1000" b="1"/>
            <a:t>黄色に着色されたセルに入力して作成します。</a:t>
          </a:r>
        </a:p>
      </xdr:txBody>
    </xdr:sp>
    <xdr:clientData/>
  </xdr:twoCellAnchor>
  <xdr:twoCellAnchor>
    <xdr:from xmlns:xdr="http://schemas.openxmlformats.org/drawingml/2006/spreadsheetDrawing">
      <xdr:col>3</xdr:col>
      <xdr:colOff>457835</xdr:colOff>
      <xdr:row>21</xdr:row>
      <xdr:rowOff>276860</xdr:rowOff>
    </xdr:from>
    <xdr:to xmlns:xdr="http://schemas.openxmlformats.org/drawingml/2006/spreadsheetDrawing">
      <xdr:col>4</xdr:col>
      <xdr:colOff>2470150</xdr:colOff>
      <xdr:row>22</xdr:row>
      <xdr:rowOff>26035</xdr:rowOff>
    </xdr:to>
    <xdr:sp macro="" textlink="">
      <xdr:nvSpPr>
        <xdr:cNvPr id="11273" name="テキスト 12"/>
        <xdr:cNvSpPr txBox="1"/>
      </xdr:nvSpPr>
      <xdr:spPr>
        <a:xfrm>
          <a:off x="3382010" y="5810885"/>
          <a:ext cx="2736215" cy="187325"/>
        </a:xfrm>
        <a:prstGeom prst="rect">
          <a:avLst/>
        </a:prstGeom>
        <a:solidFill>
          <a:srgbClr val="FFE9E9"/>
        </a:solid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lIns="0" tIns="0" rIns="0" bIns="0" anchor="ctr" anchorCtr="0"/>
        <a:lstStyle/>
        <a:p>
          <a:pPr algn="ctr"/>
          <a:r>
            <a:rPr kumimoji="1" lang="ja-JP" altLang="en-US" sz="900"/>
            <a:t>書ききれない場合は行の高さを広げてください。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34</xdr:row>
          <xdr:rowOff>152400</xdr:rowOff>
        </xdr:from>
        <xdr:to xmlns:xdr="http://schemas.openxmlformats.org/drawingml/2006/spreadsheetDrawing">
          <xdr:col>1</xdr:col>
          <xdr:colOff>323850</xdr:colOff>
          <xdr:row>36</xdr:row>
          <xdr:rowOff>19050</xdr:rowOff>
        </xdr:to>
        <xdr:sp textlink="">
          <xdr:nvSpPr>
            <xdr:cNvPr id="12290" name="チェック 2" hidden="1">
              <a:extLst>
                <a:ext uri="{63B3BB69-23CF-44E3-9099-C40C66FF867C}">
                  <a14:compatExt spid="_x0000_s12290"/>
                </a:ext>
              </a:extLst>
            </xdr:cNvPr>
            <xdr:cNvSpPr>
              <a:spLocks noRot="1" noChangeShapeType="1"/>
            </xdr:cNvSpPr>
          </xdr:nvSpPr>
          <xdr:spPr>
            <a:xfrm>
              <a:off x="219075" y="6219825"/>
              <a:ext cx="304800" cy="2095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37</xdr:row>
          <xdr:rowOff>152400</xdr:rowOff>
        </xdr:from>
        <xdr:to xmlns:xdr="http://schemas.openxmlformats.org/drawingml/2006/spreadsheetDrawing">
          <xdr:col>1</xdr:col>
          <xdr:colOff>323850</xdr:colOff>
          <xdr:row>39</xdr:row>
          <xdr:rowOff>19050</xdr:rowOff>
        </xdr:to>
        <xdr:sp textlink="">
          <xdr:nvSpPr>
            <xdr:cNvPr id="12292" name="チェック 4" hidden="1">
              <a:extLst>
                <a:ext uri="{63B3BB69-23CF-44E3-9099-C40C66FF867C}">
                  <a14:compatExt spid="_x0000_s12292"/>
                </a:ext>
              </a:extLst>
            </xdr:cNvPr>
            <xdr:cNvSpPr>
              <a:spLocks noRot="1" noChangeShapeType="1"/>
            </xdr:cNvSpPr>
          </xdr:nvSpPr>
          <xdr:spPr>
            <a:xfrm>
              <a:off x="219075" y="67341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8890</xdr:colOff>
          <xdr:row>37</xdr:row>
          <xdr:rowOff>152400</xdr:rowOff>
        </xdr:from>
        <xdr:to xmlns:xdr="http://schemas.openxmlformats.org/drawingml/2006/spreadsheetDrawing">
          <xdr:col>2</xdr:col>
          <xdr:colOff>313690</xdr:colOff>
          <xdr:row>39</xdr:row>
          <xdr:rowOff>19050</xdr:rowOff>
        </xdr:to>
        <xdr:sp textlink="">
          <xdr:nvSpPr>
            <xdr:cNvPr id="12293" name="チェック 5" hidden="1">
              <a:extLst>
                <a:ext uri="{63B3BB69-23CF-44E3-9099-C40C66FF867C}">
                  <a14:compatExt spid="_x0000_s12293"/>
                </a:ext>
              </a:extLst>
            </xdr:cNvPr>
            <xdr:cNvSpPr>
              <a:spLocks noRot="1" noChangeShapeType="1"/>
            </xdr:cNvSpPr>
          </xdr:nvSpPr>
          <xdr:spPr>
            <a:xfrm>
              <a:off x="1513840" y="6734175"/>
              <a:ext cx="304800" cy="209550"/>
            </a:xfrm>
            <a:prstGeom prst="rect"/>
          </xdr:spPr>
        </xdr:sp>
        <xdr:clientData/>
      </xdr:twoCellAnchor>
    </mc:Choice>
    <mc:Fallback/>
  </mc:AlternateContent>
  <xdr:twoCellAnchor>
    <xdr:from xmlns:xdr="http://schemas.openxmlformats.org/drawingml/2006/spreadsheetDrawing">
      <xdr:col>1</xdr:col>
      <xdr:colOff>933450</xdr:colOff>
      <xdr:row>27</xdr:row>
      <xdr:rowOff>46990</xdr:rowOff>
    </xdr:from>
    <xdr:to xmlns:xdr="http://schemas.openxmlformats.org/drawingml/2006/spreadsheetDrawing">
      <xdr:col>8</xdr:col>
      <xdr:colOff>668655</xdr:colOff>
      <xdr:row>28</xdr:row>
      <xdr:rowOff>53340</xdr:rowOff>
    </xdr:to>
    <xdr:sp macro="" textlink="">
      <xdr:nvSpPr>
        <xdr:cNvPr id="12294" name="テキスト 10"/>
        <xdr:cNvSpPr txBox="1"/>
      </xdr:nvSpPr>
      <xdr:spPr>
        <a:xfrm>
          <a:off x="1133475" y="4914265"/>
          <a:ext cx="5059680" cy="177800"/>
        </a:xfrm>
        <a:prstGeom prst="rect">
          <a:avLst/>
        </a:prstGeom>
        <a:solidFill>
          <a:srgbClr val="FFE9E9"/>
        </a:solid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lIns="0" tIns="0" rIns="0" bIns="0" anchor="ctr" anchorCtr="0"/>
        <a:lstStyle/>
        <a:p>
          <a:pPr algn="ctr"/>
          <a:r>
            <a:rPr kumimoji="1" lang="ja-JP" altLang="en-US" sz="900"/>
            <a:t>事業収入や寄附金により支出を上回る収入は「予備費」として補助対象外経費に計上します。↑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17</xdr:row>
      <xdr:rowOff>220345</xdr:rowOff>
    </xdr:from>
    <xdr:to xmlns:xdr="http://schemas.openxmlformats.org/drawingml/2006/spreadsheetDrawing">
      <xdr:col>47</xdr:col>
      <xdr:colOff>5080</xdr:colOff>
      <xdr:row>36</xdr:row>
      <xdr:rowOff>1905</xdr:rowOff>
    </xdr:to>
    <xdr:pic macro="">
      <xdr:nvPicPr>
        <xdr:cNvPr id="4" name="図 3"/>
        <xdr:cNvPicPr>
          <a:picLocks noChangeAspect="1"/>
        </xdr:cNvPicPr>
      </xdr:nvPicPr>
      <xdr:blipFill>
        <a:blip xmlns:r="http://schemas.openxmlformats.org/officeDocument/2006/relationships" r:embed="rId1"/>
        <a:stretch>
          <a:fillRect/>
        </a:stretch>
      </xdr:blipFill>
      <xdr:spPr>
        <a:xfrm>
          <a:off x="495300" y="4106545"/>
          <a:ext cx="5329555" cy="4124960"/>
        </a:xfrm>
        <a:prstGeom prst="rect">
          <a:avLst/>
        </a:prstGeom>
        <a:noFill/>
        <a:ln>
          <a:solidFill>
            <a:sysClr val="windowText" lastClr="000000"/>
          </a:solidFill>
        </a:ln>
      </xdr:spPr>
    </xdr:pic>
    <xdr:clientData/>
  </xdr:twoCellAnchor>
  <xdr:twoCellAnchor>
    <xdr:from xmlns:xdr="http://schemas.openxmlformats.org/drawingml/2006/spreadsheetDrawing">
      <xdr:col>8</xdr:col>
      <xdr:colOff>12065</xdr:colOff>
      <xdr:row>13</xdr:row>
      <xdr:rowOff>1905</xdr:rowOff>
    </xdr:from>
    <xdr:to xmlns:xdr="http://schemas.openxmlformats.org/drawingml/2006/spreadsheetDrawing">
      <xdr:col>34</xdr:col>
      <xdr:colOff>12065</xdr:colOff>
      <xdr:row>31</xdr:row>
      <xdr:rowOff>143510</xdr:rowOff>
    </xdr:to>
    <xdr:sp macro="" textlink="">
      <xdr:nvSpPr>
        <xdr:cNvPr id="8" name="直線 7"/>
        <xdr:cNvSpPr/>
      </xdr:nvSpPr>
      <xdr:spPr>
        <a:xfrm flipH="1" flipV="1">
          <a:off x="1002665" y="2973705"/>
          <a:ext cx="3219450" cy="4256405"/>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28</xdr:col>
      <xdr:colOff>21590</xdr:colOff>
      <xdr:row>31</xdr:row>
      <xdr:rowOff>153035</xdr:rowOff>
    </xdr:from>
    <xdr:to xmlns:xdr="http://schemas.openxmlformats.org/drawingml/2006/spreadsheetDrawing">
      <xdr:col>39</xdr:col>
      <xdr:colOff>68580</xdr:colOff>
      <xdr:row>33</xdr:row>
      <xdr:rowOff>49530</xdr:rowOff>
    </xdr:to>
    <xdr:sp macro="" textlink="">
      <xdr:nvSpPr>
        <xdr:cNvPr id="6" name="楕円 5"/>
        <xdr:cNvSpPr/>
      </xdr:nvSpPr>
      <xdr:spPr>
        <a:xfrm>
          <a:off x="3488690" y="7239635"/>
          <a:ext cx="1409065" cy="353695"/>
        </a:xfrm>
        <a:prstGeom prst="ellipse">
          <a:avLst/>
        </a:prstGeom>
        <a:noFill/>
        <a:ln w="12700" cap="flat" cmpd="sng" algn="ctr">
          <a:solidFill>
            <a:srgbClr val="FF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30</xdr:col>
      <xdr:colOff>47625</xdr:colOff>
      <xdr:row>20</xdr:row>
      <xdr:rowOff>143510</xdr:rowOff>
    </xdr:from>
    <xdr:to xmlns:xdr="http://schemas.openxmlformats.org/drawingml/2006/spreadsheetDrawing">
      <xdr:col>41</xdr:col>
      <xdr:colOff>95250</xdr:colOff>
      <xdr:row>22</xdr:row>
      <xdr:rowOff>39370</xdr:rowOff>
    </xdr:to>
    <xdr:sp macro="" textlink="">
      <xdr:nvSpPr>
        <xdr:cNvPr id="5" name="楕円 4"/>
        <xdr:cNvSpPr/>
      </xdr:nvSpPr>
      <xdr:spPr>
        <a:xfrm>
          <a:off x="3762375" y="4715510"/>
          <a:ext cx="1409700" cy="353060"/>
        </a:xfrm>
        <a:prstGeom prst="ellipse">
          <a:avLst/>
        </a:prstGeom>
        <a:noFill/>
        <a:ln w="12700" cap="flat" cmpd="sng" algn="ctr">
          <a:solidFill>
            <a:srgbClr val="FF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25</xdr:col>
      <xdr:colOff>57150</xdr:colOff>
      <xdr:row>12</xdr:row>
      <xdr:rowOff>191770</xdr:rowOff>
    </xdr:from>
    <xdr:to xmlns:xdr="http://schemas.openxmlformats.org/drawingml/2006/spreadsheetDrawing">
      <xdr:col>36</xdr:col>
      <xdr:colOff>9525</xdr:colOff>
      <xdr:row>20</xdr:row>
      <xdr:rowOff>134620</xdr:rowOff>
    </xdr:to>
    <xdr:sp macro="" textlink="">
      <xdr:nvSpPr>
        <xdr:cNvPr id="7" name="直線 6"/>
        <xdr:cNvSpPr/>
      </xdr:nvSpPr>
      <xdr:spPr>
        <a:xfrm flipH="1" flipV="1">
          <a:off x="3152775" y="2934970"/>
          <a:ext cx="1314450" cy="177165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31</xdr:col>
      <xdr:colOff>28575</xdr:colOff>
      <xdr:row>22</xdr:row>
      <xdr:rowOff>26670</xdr:rowOff>
    </xdr:from>
    <xdr:to xmlns:xdr="http://schemas.openxmlformats.org/drawingml/2006/spreadsheetDrawing">
      <xdr:col>33</xdr:col>
      <xdr:colOff>104775</xdr:colOff>
      <xdr:row>22</xdr:row>
      <xdr:rowOff>351155</xdr:rowOff>
    </xdr:to>
    <xdr:sp macro="" textlink="">
      <xdr:nvSpPr>
        <xdr:cNvPr id="4" name="楕円 2"/>
        <xdr:cNvSpPr/>
      </xdr:nvSpPr>
      <xdr:spPr>
        <a:xfrm>
          <a:off x="3867150" y="8027670"/>
          <a:ext cx="323850" cy="324485"/>
        </a:xfrm>
        <a:prstGeom prst="ellipse">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18</xdr:row>
          <xdr:rowOff>0</xdr:rowOff>
        </xdr:from>
        <xdr:to xmlns:xdr="http://schemas.openxmlformats.org/drawingml/2006/spreadsheetDrawing">
          <xdr:col>1</xdr:col>
          <xdr:colOff>28575</xdr:colOff>
          <xdr:row>18</xdr:row>
          <xdr:rowOff>209550</xdr:rowOff>
        </xdr:to>
        <xdr:sp textlink="">
          <xdr:nvSpPr>
            <xdr:cNvPr id="13313" name="チェック 1" hidden="1">
              <a:extLst>
                <a:ext uri="{63B3BB69-23CF-44E3-9099-C40C66FF867C}">
                  <a14:compatExt spid="_x0000_s13313"/>
                </a:ext>
              </a:extLst>
            </xdr:cNvPr>
            <xdr:cNvSpPr>
              <a:spLocks noRot="1" noChangeShapeType="1"/>
            </xdr:cNvSpPr>
          </xdr:nvSpPr>
          <xdr:spPr>
            <a:xfrm>
              <a:off x="57150" y="48958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19</xdr:row>
          <xdr:rowOff>0</xdr:rowOff>
        </xdr:from>
        <xdr:to xmlns:xdr="http://schemas.openxmlformats.org/drawingml/2006/spreadsheetDrawing">
          <xdr:col>1</xdr:col>
          <xdr:colOff>28575</xdr:colOff>
          <xdr:row>19</xdr:row>
          <xdr:rowOff>209550</xdr:rowOff>
        </xdr:to>
        <xdr:sp textlink="">
          <xdr:nvSpPr>
            <xdr:cNvPr id="13314" name="チェック 2" hidden="1">
              <a:extLst>
                <a:ext uri="{63B3BB69-23CF-44E3-9099-C40C66FF867C}">
                  <a14:compatExt spid="_x0000_s13314"/>
                </a:ext>
              </a:extLst>
            </xdr:cNvPr>
            <xdr:cNvSpPr>
              <a:spLocks noRot="1" noChangeShapeType="1"/>
            </xdr:cNvSpPr>
          </xdr:nvSpPr>
          <xdr:spPr>
            <a:xfrm>
              <a:off x="57150" y="51244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20</xdr:row>
          <xdr:rowOff>0</xdr:rowOff>
        </xdr:from>
        <xdr:to xmlns:xdr="http://schemas.openxmlformats.org/drawingml/2006/spreadsheetDrawing">
          <xdr:col>1</xdr:col>
          <xdr:colOff>28575</xdr:colOff>
          <xdr:row>20</xdr:row>
          <xdr:rowOff>209550</xdr:rowOff>
        </xdr:to>
        <xdr:sp textlink="">
          <xdr:nvSpPr>
            <xdr:cNvPr id="13315" name="チェック 3" hidden="1">
              <a:extLst>
                <a:ext uri="{63B3BB69-23CF-44E3-9099-C40C66FF867C}">
                  <a14:compatExt spid="_x0000_s13315"/>
                </a:ext>
              </a:extLst>
            </xdr:cNvPr>
            <xdr:cNvSpPr>
              <a:spLocks noRot="1" noChangeShapeType="1"/>
            </xdr:cNvSpPr>
          </xdr:nvSpPr>
          <xdr:spPr>
            <a:xfrm>
              <a:off x="57150" y="53530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21</xdr:row>
          <xdr:rowOff>0</xdr:rowOff>
        </xdr:from>
        <xdr:to xmlns:xdr="http://schemas.openxmlformats.org/drawingml/2006/spreadsheetDrawing">
          <xdr:col>1</xdr:col>
          <xdr:colOff>28575</xdr:colOff>
          <xdr:row>21</xdr:row>
          <xdr:rowOff>209550</xdr:rowOff>
        </xdr:to>
        <xdr:sp textlink="">
          <xdr:nvSpPr>
            <xdr:cNvPr id="13316" name="チェック 4" hidden="1">
              <a:extLst>
                <a:ext uri="{63B3BB69-23CF-44E3-9099-C40C66FF867C}">
                  <a14:compatExt spid="_x0000_s13316"/>
                </a:ext>
              </a:extLst>
            </xdr:cNvPr>
            <xdr:cNvSpPr>
              <a:spLocks noRot="1" noChangeShapeType="1"/>
            </xdr:cNvSpPr>
          </xdr:nvSpPr>
          <xdr:spPr>
            <a:xfrm>
              <a:off x="57150" y="5581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20</xdr:row>
          <xdr:rowOff>0</xdr:rowOff>
        </xdr:from>
        <xdr:to xmlns:xdr="http://schemas.openxmlformats.org/drawingml/2006/spreadsheetDrawing">
          <xdr:col>1</xdr:col>
          <xdr:colOff>28575</xdr:colOff>
          <xdr:row>20</xdr:row>
          <xdr:rowOff>209550</xdr:rowOff>
        </xdr:to>
        <xdr:sp textlink="">
          <xdr:nvSpPr>
            <xdr:cNvPr id="13317" name="チェック 5" hidden="1">
              <a:extLst>
                <a:ext uri="{63B3BB69-23CF-44E3-9099-C40C66FF867C}">
                  <a14:compatExt spid="_x0000_s13317"/>
                </a:ext>
              </a:extLst>
            </xdr:cNvPr>
            <xdr:cNvSpPr>
              <a:spLocks noRot="1" noChangeShapeType="1"/>
            </xdr:cNvSpPr>
          </xdr:nvSpPr>
          <xdr:spPr>
            <a:xfrm>
              <a:off x="57150" y="53530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21</xdr:row>
          <xdr:rowOff>0</xdr:rowOff>
        </xdr:from>
        <xdr:to xmlns:xdr="http://schemas.openxmlformats.org/drawingml/2006/spreadsheetDrawing">
          <xdr:col>1</xdr:col>
          <xdr:colOff>28575</xdr:colOff>
          <xdr:row>21</xdr:row>
          <xdr:rowOff>209550</xdr:rowOff>
        </xdr:to>
        <xdr:sp textlink="">
          <xdr:nvSpPr>
            <xdr:cNvPr id="13318" name="チェック 6" hidden="1">
              <a:extLst>
                <a:ext uri="{63B3BB69-23CF-44E3-9099-C40C66FF867C}">
                  <a14:compatExt spid="_x0000_s13318"/>
                </a:ext>
              </a:extLst>
            </xdr:cNvPr>
            <xdr:cNvSpPr>
              <a:spLocks noRot="1" noChangeShapeType="1"/>
            </xdr:cNvSpPr>
          </xdr:nvSpPr>
          <xdr:spPr>
            <a:xfrm>
              <a:off x="57150" y="5581650"/>
              <a:ext cx="304800" cy="209550"/>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39</xdr:row>
          <xdr:rowOff>152400</xdr:rowOff>
        </xdr:from>
        <xdr:to xmlns:xdr="http://schemas.openxmlformats.org/drawingml/2006/spreadsheetDrawing">
          <xdr:col>1</xdr:col>
          <xdr:colOff>323850</xdr:colOff>
          <xdr:row>41</xdr:row>
          <xdr:rowOff>19050</xdr:rowOff>
        </xdr:to>
        <xdr:sp textlink="">
          <xdr:nvSpPr>
            <xdr:cNvPr id="8198" name="チェック 6" hidden="1">
              <a:extLst>
                <a:ext uri="{63B3BB69-23CF-44E3-9099-C40C66FF867C}">
                  <a14:compatExt spid="_x0000_s8198"/>
                </a:ext>
              </a:extLst>
            </xdr:cNvPr>
            <xdr:cNvSpPr>
              <a:spLocks noRot="1" noChangeShapeType="1"/>
            </xdr:cNvSpPr>
          </xdr:nvSpPr>
          <xdr:spPr>
            <a:xfrm>
              <a:off x="219075" y="70770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38</xdr:row>
          <xdr:rowOff>152400</xdr:rowOff>
        </xdr:from>
        <xdr:to xmlns:xdr="http://schemas.openxmlformats.org/drawingml/2006/spreadsheetDrawing">
          <xdr:col>1</xdr:col>
          <xdr:colOff>323850</xdr:colOff>
          <xdr:row>40</xdr:row>
          <xdr:rowOff>19050</xdr:rowOff>
        </xdr:to>
        <xdr:sp textlink="">
          <xdr:nvSpPr>
            <xdr:cNvPr id="8199" name="チェック 7" hidden="1">
              <a:extLst>
                <a:ext uri="{63B3BB69-23CF-44E3-9099-C40C66FF867C}">
                  <a14:compatExt spid="_x0000_s8199"/>
                </a:ext>
              </a:extLst>
            </xdr:cNvPr>
            <xdr:cNvSpPr>
              <a:spLocks noRot="1" noChangeShapeType="1"/>
            </xdr:cNvSpPr>
          </xdr:nvSpPr>
          <xdr:spPr>
            <a:xfrm>
              <a:off x="219075" y="69056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43</xdr:row>
          <xdr:rowOff>152400</xdr:rowOff>
        </xdr:from>
        <xdr:to xmlns:xdr="http://schemas.openxmlformats.org/drawingml/2006/spreadsheetDrawing">
          <xdr:col>1</xdr:col>
          <xdr:colOff>323850</xdr:colOff>
          <xdr:row>45</xdr:row>
          <xdr:rowOff>19050</xdr:rowOff>
        </xdr:to>
        <xdr:sp textlink="">
          <xdr:nvSpPr>
            <xdr:cNvPr id="8202" name="チェック 10" hidden="1">
              <a:extLst>
                <a:ext uri="{63B3BB69-23CF-44E3-9099-C40C66FF867C}">
                  <a14:compatExt spid="_x0000_s8202"/>
                </a:ext>
              </a:extLst>
            </xdr:cNvPr>
            <xdr:cNvSpPr>
              <a:spLocks noRot="1" noChangeShapeType="1"/>
            </xdr:cNvSpPr>
          </xdr:nvSpPr>
          <xdr:spPr>
            <a:xfrm>
              <a:off x="219075" y="77628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42</xdr:row>
          <xdr:rowOff>152400</xdr:rowOff>
        </xdr:from>
        <xdr:to xmlns:xdr="http://schemas.openxmlformats.org/drawingml/2006/spreadsheetDrawing">
          <xdr:col>1</xdr:col>
          <xdr:colOff>323850</xdr:colOff>
          <xdr:row>44</xdr:row>
          <xdr:rowOff>19050</xdr:rowOff>
        </xdr:to>
        <xdr:sp textlink="">
          <xdr:nvSpPr>
            <xdr:cNvPr id="8203" name="チェック 11" hidden="1">
              <a:extLst>
                <a:ext uri="{63B3BB69-23CF-44E3-9099-C40C66FF867C}">
                  <a14:compatExt spid="_x0000_s8203"/>
                </a:ext>
              </a:extLst>
            </xdr:cNvPr>
            <xdr:cNvSpPr>
              <a:spLocks noRot="1" noChangeShapeType="1"/>
            </xdr:cNvSpPr>
          </xdr:nvSpPr>
          <xdr:spPr>
            <a:xfrm>
              <a:off x="219075" y="7591425"/>
              <a:ext cx="304800" cy="209550"/>
            </a:xfrm>
            <a:prstGeom prst="rect"/>
          </xdr:spPr>
        </xdr:sp>
        <xdr:clientData/>
      </xdr:twoCellAnchor>
    </mc:Choice>
    <mc:Fallback/>
  </mc:AlternateContent>
  <xdr:twoCellAnchor>
    <xdr:from xmlns:xdr="http://schemas.openxmlformats.org/drawingml/2006/spreadsheetDrawing">
      <xdr:col>1</xdr:col>
      <xdr:colOff>0</xdr:colOff>
      <xdr:row>35</xdr:row>
      <xdr:rowOff>0</xdr:rowOff>
    </xdr:from>
    <xdr:to xmlns:xdr="http://schemas.openxmlformats.org/drawingml/2006/spreadsheetDrawing">
      <xdr:col>1</xdr:col>
      <xdr:colOff>1303655</xdr:colOff>
      <xdr:row>35</xdr:row>
      <xdr:rowOff>170815</xdr:rowOff>
    </xdr:to>
    <xdr:sp macro="" textlink="">
      <xdr:nvSpPr>
        <xdr:cNvPr id="8201" name="テキスト 15"/>
        <xdr:cNvSpPr txBox="1"/>
      </xdr:nvSpPr>
      <xdr:spPr>
        <a:xfrm>
          <a:off x="200025" y="6238875"/>
          <a:ext cx="1303655" cy="170815"/>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収入総額</a:t>
          </a:r>
        </a:p>
      </xdr:txBody>
    </xdr:sp>
    <xdr:clientData/>
  </xdr:twoCellAnchor>
  <xdr:twoCellAnchor>
    <xdr:from xmlns:xdr="http://schemas.openxmlformats.org/drawingml/2006/spreadsheetDrawing">
      <xdr:col>1</xdr:col>
      <xdr:colOff>0</xdr:colOff>
      <xdr:row>36</xdr:row>
      <xdr:rowOff>0</xdr:rowOff>
    </xdr:from>
    <xdr:to xmlns:xdr="http://schemas.openxmlformats.org/drawingml/2006/spreadsheetDrawing">
      <xdr:col>1</xdr:col>
      <xdr:colOff>1303655</xdr:colOff>
      <xdr:row>37</xdr:row>
      <xdr:rowOff>0</xdr:rowOff>
    </xdr:to>
    <xdr:sp macro="" textlink="補助金額算定!AV2">
      <xdr:nvSpPr>
        <xdr:cNvPr id="8204" name="テキスト 16"/>
        <xdr:cNvSpPr txBox="1"/>
      </xdr:nvSpPr>
      <xdr:spPr>
        <a:xfrm>
          <a:off x="200025" y="6410325"/>
          <a:ext cx="1303655" cy="17145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1F9403CE-B801-4471-B2D8-CD35B856271E}" type="TxLink">
            <a:rPr lang="en-US" sz="1100" b="0" i="0" u="none" strike="noStrike">
              <a:solidFill>
                <a:schemeClr val="tx1"/>
              </a:solidFill>
              <a:latin typeface="ＭＳ Ｐ明朝"/>
              <a:ea typeface="ＭＳ Ｐ明朝"/>
            </a:rPr>
            <a:t>605,000</a:t>
          </a:fld>
          <a:endParaRPr sz="1100">
            <a:latin typeface="ＭＳ Ｐ明朝"/>
            <a:ea typeface="ＭＳ Ｐ明朝"/>
          </a:endParaRPr>
        </a:p>
      </xdr:txBody>
    </xdr:sp>
    <xdr:clientData/>
  </xdr:twoCellAnchor>
  <xdr:twoCellAnchor>
    <xdr:from xmlns:xdr="http://schemas.openxmlformats.org/drawingml/2006/spreadsheetDrawing">
      <xdr:col>2</xdr:col>
      <xdr:colOff>10160</xdr:colOff>
      <xdr:row>35</xdr:row>
      <xdr:rowOff>0</xdr:rowOff>
    </xdr:from>
    <xdr:to xmlns:xdr="http://schemas.openxmlformats.org/drawingml/2006/spreadsheetDrawing">
      <xdr:col>2</xdr:col>
      <xdr:colOff>238760</xdr:colOff>
      <xdr:row>37</xdr:row>
      <xdr:rowOff>0</xdr:rowOff>
    </xdr:to>
    <xdr:sp macro="" textlink="">
      <xdr:nvSpPr>
        <xdr:cNvPr id="8205" name="テキスト 17"/>
        <xdr:cNvSpPr txBox="1"/>
      </xdr:nvSpPr>
      <xdr:spPr>
        <a:xfrm>
          <a:off x="1515110" y="6238875"/>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p>
      </xdr:txBody>
    </xdr:sp>
    <xdr:clientData/>
  </xdr:twoCellAnchor>
  <xdr:twoCellAnchor>
    <xdr:from xmlns:xdr="http://schemas.openxmlformats.org/drawingml/2006/spreadsheetDrawing">
      <xdr:col>2</xdr:col>
      <xdr:colOff>254000</xdr:colOff>
      <xdr:row>34</xdr:row>
      <xdr:rowOff>170815</xdr:rowOff>
    </xdr:from>
    <xdr:to xmlns:xdr="http://schemas.openxmlformats.org/drawingml/2006/spreadsheetDrawing">
      <xdr:col>3</xdr:col>
      <xdr:colOff>249555</xdr:colOff>
      <xdr:row>35</xdr:row>
      <xdr:rowOff>170815</xdr:rowOff>
    </xdr:to>
    <xdr:sp macro="" textlink="">
      <xdr:nvSpPr>
        <xdr:cNvPr id="8206" name="テキスト 18"/>
        <xdr:cNvSpPr txBox="1"/>
      </xdr:nvSpPr>
      <xdr:spPr>
        <a:xfrm>
          <a:off x="1758950" y="6238240"/>
          <a:ext cx="1300480" cy="17145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支出総額</a:t>
          </a:r>
        </a:p>
      </xdr:txBody>
    </xdr:sp>
    <xdr:clientData/>
  </xdr:twoCellAnchor>
  <xdr:twoCellAnchor>
    <xdr:from xmlns:xdr="http://schemas.openxmlformats.org/drawingml/2006/spreadsheetDrawing">
      <xdr:col>2</xdr:col>
      <xdr:colOff>254000</xdr:colOff>
      <xdr:row>35</xdr:row>
      <xdr:rowOff>170815</xdr:rowOff>
    </xdr:from>
    <xdr:to xmlns:xdr="http://schemas.openxmlformats.org/drawingml/2006/spreadsheetDrawing">
      <xdr:col>3</xdr:col>
      <xdr:colOff>249555</xdr:colOff>
      <xdr:row>36</xdr:row>
      <xdr:rowOff>170815</xdr:rowOff>
    </xdr:to>
    <xdr:sp macro="" textlink="補助金額算定!AZ2">
      <xdr:nvSpPr>
        <xdr:cNvPr id="8207" name="テキスト 19"/>
        <xdr:cNvSpPr txBox="1"/>
      </xdr:nvSpPr>
      <xdr:spPr>
        <a:xfrm>
          <a:off x="1758950" y="6409690"/>
          <a:ext cx="1300480" cy="17145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9F40A2F4-18C4-4889-91DD-5B5D5B1836B4}" type="TxLink">
            <a:rPr lang="en-US" sz="1100" b="0" i="0" u="none" strike="noStrike">
              <a:solidFill>
                <a:schemeClr val="tx1"/>
              </a:solidFill>
              <a:latin typeface="ＭＳ Ｐ明朝"/>
              <a:ea typeface="ＭＳ Ｐ明朝"/>
            </a:rPr>
            <a:t>602,680</a:t>
          </a:fld>
          <a:endParaRPr sz="1100">
            <a:latin typeface="ＭＳ Ｐ明朝"/>
            <a:ea typeface="ＭＳ Ｐ明朝"/>
          </a:endParaRPr>
        </a:p>
      </xdr:txBody>
    </xdr:sp>
    <xdr:clientData/>
  </xdr:twoCellAnchor>
  <xdr:twoCellAnchor>
    <xdr:from xmlns:xdr="http://schemas.openxmlformats.org/drawingml/2006/spreadsheetDrawing">
      <xdr:col>3</xdr:col>
      <xdr:colOff>274955</xdr:colOff>
      <xdr:row>34</xdr:row>
      <xdr:rowOff>170815</xdr:rowOff>
    </xdr:from>
    <xdr:to xmlns:xdr="http://schemas.openxmlformats.org/drawingml/2006/spreadsheetDrawing">
      <xdr:col>3</xdr:col>
      <xdr:colOff>502920</xdr:colOff>
      <xdr:row>36</xdr:row>
      <xdr:rowOff>170815</xdr:rowOff>
    </xdr:to>
    <xdr:sp macro="" textlink="">
      <xdr:nvSpPr>
        <xdr:cNvPr id="8208" name="テキスト 20"/>
        <xdr:cNvSpPr txBox="1"/>
      </xdr:nvSpPr>
      <xdr:spPr>
        <a:xfrm>
          <a:off x="3084830" y="6238240"/>
          <a:ext cx="227965"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p>
      </xdr:txBody>
    </xdr:sp>
    <xdr:clientData/>
  </xdr:twoCellAnchor>
  <xdr:twoCellAnchor>
    <xdr:from xmlns:xdr="http://schemas.openxmlformats.org/drawingml/2006/spreadsheetDrawing">
      <xdr:col>3</xdr:col>
      <xdr:colOff>516890</xdr:colOff>
      <xdr:row>35</xdr:row>
      <xdr:rowOff>0</xdr:rowOff>
    </xdr:from>
    <xdr:to xmlns:xdr="http://schemas.openxmlformats.org/drawingml/2006/spreadsheetDrawing">
      <xdr:col>6</xdr:col>
      <xdr:colOff>98425</xdr:colOff>
      <xdr:row>36</xdr:row>
      <xdr:rowOff>0</xdr:rowOff>
    </xdr:to>
    <xdr:sp macro="" textlink="">
      <xdr:nvSpPr>
        <xdr:cNvPr id="8209" name="テキスト 21"/>
        <xdr:cNvSpPr txBox="1"/>
      </xdr:nvSpPr>
      <xdr:spPr>
        <a:xfrm>
          <a:off x="3326765" y="6238875"/>
          <a:ext cx="1315085" cy="17145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sz="1000">
              <a:latin typeface="ＭＳ Ｐ明朝"/>
              <a:ea typeface="ＭＳ Ｐ明朝"/>
            </a:rPr>
            <a:t>収支差引額（余剰金）</a:t>
          </a:r>
          <a:endParaRPr kumimoji="1" lang="ja-JP" altLang="en-US">
            <a:latin typeface="ＭＳ Ｐ明朝"/>
            <a:ea typeface="ＭＳ Ｐ明朝"/>
          </a:endParaRPr>
        </a:p>
      </xdr:txBody>
    </xdr:sp>
    <xdr:clientData/>
  </xdr:twoCellAnchor>
  <xdr:twoCellAnchor>
    <xdr:from xmlns:xdr="http://schemas.openxmlformats.org/drawingml/2006/spreadsheetDrawing">
      <xdr:col>3</xdr:col>
      <xdr:colOff>516890</xdr:colOff>
      <xdr:row>35</xdr:row>
      <xdr:rowOff>169545</xdr:rowOff>
    </xdr:from>
    <xdr:to xmlns:xdr="http://schemas.openxmlformats.org/drawingml/2006/spreadsheetDrawing">
      <xdr:col>6</xdr:col>
      <xdr:colOff>98425</xdr:colOff>
      <xdr:row>37</xdr:row>
      <xdr:rowOff>0</xdr:rowOff>
    </xdr:to>
    <xdr:sp macro="" textlink="補助金額算定!BA2">
      <xdr:nvSpPr>
        <xdr:cNvPr id="8210" name="テキスト 22"/>
        <xdr:cNvSpPr txBox="1"/>
      </xdr:nvSpPr>
      <xdr:spPr>
        <a:xfrm>
          <a:off x="3326765" y="6408420"/>
          <a:ext cx="1315085" cy="173355"/>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4443B5F3-F087-4045-8309-BB0ED9576907}" type="TxLink">
            <a:rPr lang="en-US" sz="1100" b="0" i="0" u="none" strike="noStrike">
              <a:solidFill>
                <a:schemeClr val="tx1"/>
              </a:solidFill>
              <a:latin typeface="ＭＳ Ｐ明朝"/>
              <a:ea typeface="ＭＳ Ｐ明朝"/>
            </a:rPr>
            <a:t>2,320</a:t>
          </a:fld>
          <a:endParaRPr sz="1100">
            <a:latin typeface="ＭＳ Ｐ明朝"/>
            <a:ea typeface="ＭＳ Ｐ明朝"/>
          </a:endParaRPr>
        </a:p>
      </xdr:txBody>
    </xdr:sp>
    <xdr:clientData/>
  </xdr:twoCellAnchor>
  <xdr:twoCellAnchor>
    <xdr:from xmlns:xdr="http://schemas.openxmlformats.org/drawingml/2006/spreadsheetDrawing">
      <xdr:col>1</xdr:col>
      <xdr:colOff>0</xdr:colOff>
      <xdr:row>45</xdr:row>
      <xdr:rowOff>1905</xdr:rowOff>
    </xdr:from>
    <xdr:to xmlns:xdr="http://schemas.openxmlformats.org/drawingml/2006/spreadsheetDrawing">
      <xdr:col>2</xdr:col>
      <xdr:colOff>0</xdr:colOff>
      <xdr:row>46</xdr:row>
      <xdr:rowOff>1270</xdr:rowOff>
    </xdr:to>
    <xdr:sp macro="" textlink="">
      <xdr:nvSpPr>
        <xdr:cNvPr id="8211" name="テキスト 23"/>
        <xdr:cNvSpPr txBox="1"/>
      </xdr:nvSpPr>
      <xdr:spPr>
        <a:xfrm>
          <a:off x="200025" y="7955280"/>
          <a:ext cx="1304925" cy="170815"/>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補助対象経費</a:t>
          </a:r>
        </a:p>
      </xdr:txBody>
    </xdr:sp>
    <xdr:clientData/>
  </xdr:twoCellAnchor>
  <xdr:twoCellAnchor>
    <xdr:from xmlns:xdr="http://schemas.openxmlformats.org/drawingml/2006/spreadsheetDrawing">
      <xdr:col>1</xdr:col>
      <xdr:colOff>0</xdr:colOff>
      <xdr:row>46</xdr:row>
      <xdr:rowOff>1905</xdr:rowOff>
    </xdr:from>
    <xdr:to xmlns:xdr="http://schemas.openxmlformats.org/drawingml/2006/spreadsheetDrawing">
      <xdr:col>2</xdr:col>
      <xdr:colOff>0</xdr:colOff>
      <xdr:row>47</xdr:row>
      <xdr:rowOff>1905</xdr:rowOff>
    </xdr:to>
    <xdr:sp macro="" textlink="補助金額算定!BE2">
      <xdr:nvSpPr>
        <xdr:cNvPr id="8212" name="テキスト 24"/>
        <xdr:cNvSpPr txBox="1"/>
      </xdr:nvSpPr>
      <xdr:spPr>
        <a:xfrm>
          <a:off x="200025" y="8126730"/>
          <a:ext cx="1304925" cy="17145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1F9403CE-B801-4471-B2D8-CD35B856271E}" type="TxLink">
            <a:rPr lang="en-US"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twoCellAnchor>
    <xdr:from xmlns:xdr="http://schemas.openxmlformats.org/drawingml/2006/spreadsheetDrawing">
      <xdr:col>2</xdr:col>
      <xdr:colOff>10160</xdr:colOff>
      <xdr:row>45</xdr:row>
      <xdr:rowOff>1905</xdr:rowOff>
    </xdr:from>
    <xdr:to xmlns:xdr="http://schemas.openxmlformats.org/drawingml/2006/spreadsheetDrawing">
      <xdr:col>2</xdr:col>
      <xdr:colOff>238760</xdr:colOff>
      <xdr:row>47</xdr:row>
      <xdr:rowOff>1905</xdr:rowOff>
    </xdr:to>
    <xdr:sp macro="" textlink="">
      <xdr:nvSpPr>
        <xdr:cNvPr id="8213" name="テキスト 25"/>
        <xdr:cNvSpPr txBox="1"/>
      </xdr:nvSpPr>
      <xdr:spPr>
        <a:xfrm>
          <a:off x="1515110" y="7955280"/>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p>
      </xdr:txBody>
    </xdr:sp>
    <xdr:clientData/>
  </xdr:twoCellAnchor>
  <xdr:twoCellAnchor>
    <xdr:from xmlns:xdr="http://schemas.openxmlformats.org/drawingml/2006/spreadsheetDrawing">
      <xdr:col>2</xdr:col>
      <xdr:colOff>256540</xdr:colOff>
      <xdr:row>45</xdr:row>
      <xdr:rowOff>0</xdr:rowOff>
    </xdr:from>
    <xdr:to xmlns:xdr="http://schemas.openxmlformats.org/drawingml/2006/spreadsheetDrawing">
      <xdr:col>3</xdr:col>
      <xdr:colOff>250825</xdr:colOff>
      <xdr:row>46</xdr:row>
      <xdr:rowOff>1270</xdr:rowOff>
    </xdr:to>
    <xdr:sp macro="" textlink="">
      <xdr:nvSpPr>
        <xdr:cNvPr id="8214" name="テキスト 26"/>
        <xdr:cNvSpPr txBox="1"/>
      </xdr:nvSpPr>
      <xdr:spPr>
        <a:xfrm>
          <a:off x="1761490" y="7953375"/>
          <a:ext cx="1299210"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余剰金</a:t>
          </a:r>
        </a:p>
      </xdr:txBody>
    </xdr:sp>
    <xdr:clientData/>
  </xdr:twoCellAnchor>
  <xdr:twoCellAnchor>
    <xdr:from xmlns:xdr="http://schemas.openxmlformats.org/drawingml/2006/spreadsheetDrawing">
      <xdr:col>2</xdr:col>
      <xdr:colOff>256540</xdr:colOff>
      <xdr:row>46</xdr:row>
      <xdr:rowOff>0</xdr:rowOff>
    </xdr:from>
    <xdr:to xmlns:xdr="http://schemas.openxmlformats.org/drawingml/2006/spreadsheetDrawing">
      <xdr:col>3</xdr:col>
      <xdr:colOff>250825</xdr:colOff>
      <xdr:row>47</xdr:row>
      <xdr:rowOff>1270</xdr:rowOff>
    </xdr:to>
    <xdr:sp macro="" textlink="補助金額算定!BF2">
      <xdr:nvSpPr>
        <xdr:cNvPr id="8215" name="テキスト 27"/>
        <xdr:cNvSpPr txBox="1"/>
      </xdr:nvSpPr>
      <xdr:spPr>
        <a:xfrm>
          <a:off x="1761490" y="8124825"/>
          <a:ext cx="1299210"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9F40A2F4-18C4-4889-91DD-5B5D5B1836B4}" type="TxLink">
            <a:rPr lang="en-US"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twoCellAnchor>
    <xdr:from xmlns:xdr="http://schemas.openxmlformats.org/drawingml/2006/spreadsheetDrawing">
      <xdr:col>3</xdr:col>
      <xdr:colOff>266700</xdr:colOff>
      <xdr:row>45</xdr:row>
      <xdr:rowOff>1270</xdr:rowOff>
    </xdr:from>
    <xdr:to xmlns:xdr="http://schemas.openxmlformats.org/drawingml/2006/spreadsheetDrawing">
      <xdr:col>3</xdr:col>
      <xdr:colOff>495300</xdr:colOff>
      <xdr:row>47</xdr:row>
      <xdr:rowOff>1270</xdr:rowOff>
    </xdr:to>
    <xdr:sp macro="" textlink="">
      <xdr:nvSpPr>
        <xdr:cNvPr id="8216" name="テキスト 28"/>
        <xdr:cNvSpPr txBox="1"/>
      </xdr:nvSpPr>
      <xdr:spPr>
        <a:xfrm>
          <a:off x="3076575" y="7954645"/>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p>
      </xdr:txBody>
    </xdr:sp>
    <xdr:clientData/>
  </xdr:twoCellAnchor>
  <xdr:twoCellAnchor>
    <xdr:from xmlns:xdr="http://schemas.openxmlformats.org/drawingml/2006/spreadsheetDrawing">
      <xdr:col>3</xdr:col>
      <xdr:colOff>512445</xdr:colOff>
      <xdr:row>45</xdr:row>
      <xdr:rowOff>0</xdr:rowOff>
    </xdr:from>
    <xdr:to xmlns:xdr="http://schemas.openxmlformats.org/drawingml/2006/spreadsheetDrawing">
      <xdr:col>6</xdr:col>
      <xdr:colOff>79375</xdr:colOff>
      <xdr:row>46</xdr:row>
      <xdr:rowOff>1270</xdr:rowOff>
    </xdr:to>
    <xdr:sp macro="" textlink="">
      <xdr:nvSpPr>
        <xdr:cNvPr id="8217" name="テキスト 29"/>
        <xdr:cNvSpPr txBox="1"/>
      </xdr:nvSpPr>
      <xdr:spPr>
        <a:xfrm>
          <a:off x="3322320" y="7953375"/>
          <a:ext cx="1300480"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sz="900">
              <a:latin typeface="ＭＳ Ｐ明朝"/>
              <a:ea typeface="ＭＳ Ｐ明朝"/>
            </a:rPr>
            <a:t>補助対象経費（控除後）</a:t>
          </a:r>
        </a:p>
      </xdr:txBody>
    </xdr:sp>
    <xdr:clientData/>
  </xdr:twoCellAnchor>
  <xdr:twoCellAnchor>
    <xdr:from xmlns:xdr="http://schemas.openxmlformats.org/drawingml/2006/spreadsheetDrawing">
      <xdr:col>3</xdr:col>
      <xdr:colOff>512445</xdr:colOff>
      <xdr:row>46</xdr:row>
      <xdr:rowOff>0</xdr:rowOff>
    </xdr:from>
    <xdr:to xmlns:xdr="http://schemas.openxmlformats.org/drawingml/2006/spreadsheetDrawing">
      <xdr:col>6</xdr:col>
      <xdr:colOff>79375</xdr:colOff>
      <xdr:row>47</xdr:row>
      <xdr:rowOff>1270</xdr:rowOff>
    </xdr:to>
    <xdr:sp macro="" textlink="補助金額算定!BG2">
      <xdr:nvSpPr>
        <xdr:cNvPr id="8218" name="テキスト 30"/>
        <xdr:cNvSpPr txBox="1"/>
      </xdr:nvSpPr>
      <xdr:spPr>
        <a:xfrm>
          <a:off x="3322320" y="8124825"/>
          <a:ext cx="1300480"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4443B5F3-F087-4045-8309-BB0ED9576907}" type="TxLink">
            <a:rPr lang="en-US"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twoCellAnchor>
    <xdr:from xmlns:xdr="http://schemas.openxmlformats.org/drawingml/2006/spreadsheetDrawing">
      <xdr:col>6</xdr:col>
      <xdr:colOff>227330</xdr:colOff>
      <xdr:row>45</xdr:row>
      <xdr:rowOff>0</xdr:rowOff>
    </xdr:from>
    <xdr:to xmlns:xdr="http://schemas.openxmlformats.org/drawingml/2006/spreadsheetDrawing">
      <xdr:col>8</xdr:col>
      <xdr:colOff>546735</xdr:colOff>
      <xdr:row>46</xdr:row>
      <xdr:rowOff>635</xdr:rowOff>
    </xdr:to>
    <xdr:sp macro="" textlink="">
      <xdr:nvSpPr>
        <xdr:cNvPr id="8219" name="テキスト 55"/>
        <xdr:cNvSpPr txBox="1"/>
      </xdr:nvSpPr>
      <xdr:spPr>
        <a:xfrm>
          <a:off x="4770755" y="7953375"/>
          <a:ext cx="1300480" cy="172085"/>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sz="900">
              <a:latin typeface="ＭＳ Ｐ明朝"/>
              <a:ea typeface="ＭＳ Ｐ明朝"/>
            </a:rPr>
            <a:t>補助金額（控除後）</a:t>
          </a:r>
        </a:p>
      </xdr:txBody>
    </xdr:sp>
    <xdr:clientData/>
  </xdr:twoCellAnchor>
  <xdr:twoCellAnchor>
    <xdr:from xmlns:xdr="http://schemas.openxmlformats.org/drawingml/2006/spreadsheetDrawing">
      <xdr:col>6</xdr:col>
      <xdr:colOff>227330</xdr:colOff>
      <xdr:row>46</xdr:row>
      <xdr:rowOff>0</xdr:rowOff>
    </xdr:from>
    <xdr:to xmlns:xdr="http://schemas.openxmlformats.org/drawingml/2006/spreadsheetDrawing">
      <xdr:col>8</xdr:col>
      <xdr:colOff>546735</xdr:colOff>
      <xdr:row>47</xdr:row>
      <xdr:rowOff>635</xdr:rowOff>
    </xdr:to>
    <xdr:sp macro="" textlink="補助金額算定!BH2">
      <xdr:nvSpPr>
        <xdr:cNvPr id="8220" name="テキスト 56"/>
        <xdr:cNvSpPr txBox="1"/>
      </xdr:nvSpPr>
      <xdr:spPr>
        <a:xfrm>
          <a:off x="4770755" y="8124825"/>
          <a:ext cx="1300480" cy="172085"/>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4443B5F3-F087-4045-8309-BB0ED9576907}" type="TxLink">
            <a:rPr lang="en-US"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wsDr>
</file>

<file path=xl/tables/table1.xml><?xml version="1.0" encoding="utf-8"?>
<table xmlns="http://schemas.openxmlformats.org/spreadsheetml/2006/main" id="6" name="予算_支出_対象" displayName="予算_支出_対象" ref="B15:I25" headerRowCount="0" totalsRowCount="1" headerRowDxfId="397" dataDxfId="395" totalsRowDxfId="396" headerRowBorderDxfId="394" tableBorderDxfId="393" totalsRowBorderDxfId="392">
  <tableColumns count="8">
    <tableColumn id="1" name="列1" totalsRowLabel="小計" headerRowDxfId="391" dataDxfId="390" totalsRowDxfId="389" headerRowCellStyle="標準_02_第2号様式_収支予算書／12_第5号様式_収支決算書" dataCellStyle="標準_02_第2号様式_収支予算書／12_第5号様式_収支決算書"/>
    <tableColumn id="2" name="列2" headerRowDxfId="388" dataDxfId="387" totalsRowDxfId="386" headerRowCellStyle="標準_02_第2号様式_収支予算書／12_第5号様式_収支決算書" dataCellStyle="標準_02_第2号様式_収支予算書／12_第5号様式_収支決算書"/>
    <tableColumn id="3" name="列3" headerRowDxfId="385" dataDxfId="384" totalsRowDxfId="383" headerRowCellStyle="標準_02_第2号様式_収支予算書／12_第5号様式_収支決算書" dataCellStyle="標準_02_第2号様式_収支予算書／12_第5号様式_収支決算書"/>
    <tableColumn id="4" name="列4" headerRowDxfId="382" dataDxfId="381" totalsRowDxfId="380" headerRowCellStyle="標準_02_第2号様式_収支予算書／12_第5号様式_収支決算書" dataCellStyle="桁区切り_02_第2号様式_収支予算書／12_第5号様式_収支決算書"/>
    <tableColumn id="5" name="列5" headerRowDxfId="379" dataDxfId="378" totalsRowDxfId="377" headerRowCellStyle="標準_02_第2号様式_収支予算書／12_第5号様式_収支決算書" dataCellStyle="桁区切り_02_第2号様式_収支予算書／12_第5号様式_収支決算書"/>
    <tableColumn id="6" name="列6" headerRowDxfId="376" dataDxfId="375" totalsRowDxfId="374" headerRowCellStyle="標準_02_第2号様式_収支予算書／12_第5号様式_収支決算書" dataCellStyle="桁区切り_02_第2号様式_収支予算書／12_第5号様式_収支決算書"/>
    <tableColumn id="7" name="列7" headerRowDxfId="373" dataDxfId="372" totalsRowDxfId="371" headerRowCellStyle="標準_02_第2号様式_収支予算書／12_第5号様式_収支決算書" dataCellStyle="標準_02_第2号様式_収支予算書／12_第5号様式_収支決算書"/>
    <tableColumn id="8" name="列8" totalsRowFunction="sum" headerRowDxfId="370" dataDxfId="369" totalsRowDxfId="368" headerRowCellStyle="標準_02_第2号様式_収支予算書／12_第5号様式_収支決算書" dataCellStyle="桁区切り_02_第2号様式_収支予算書／12_第5号様式_収支決算書"/>
  </tableColumns>
  <tableStyleInfo showFirstColumn="0" showLastColumn="0" showRowStripes="1" showColumnStripes="0"/>
</table>
</file>

<file path=xl/tables/table10.xml><?xml version="1.0" encoding="utf-8"?>
<table xmlns="http://schemas.openxmlformats.org/spreadsheetml/2006/main" id="2" name="テーブル3" displayName="テーブル3" ref="B13:G18" headerRowCount="0" totalsRowShown="0" headerRowDxfId="169" dataDxfId="168" headerRowBorderDxfId="167" tableBorderDxfId="166">
  <tableColumns count="6">
    <tableColumn id="1" name="列1" headerRowDxfId="165" dataDxfId="164"/>
    <tableColumn id="2" name="列2" headerRowDxfId="163" dataDxfId="162"/>
    <tableColumn id="3" name="列3" headerRowDxfId="161" dataDxfId="160"/>
    <tableColumn id="4" name="列4" headerRowDxfId="159" dataDxfId="158"/>
    <tableColumn id="5" name="列5" headerRowDxfId="157" dataDxfId="156"/>
    <tableColumn id="6" name="列6" headerRowDxfId="155" dataDxfId="154"/>
  </tableColumns>
  <tableStyleInfo showFirstColumn="0" showLastColumn="0" showRowStripes="0" showColumnStripes="0"/>
</table>
</file>

<file path=xl/tables/table11.xml><?xml version="1.0" encoding="utf-8"?>
<table xmlns="http://schemas.openxmlformats.org/spreadsheetml/2006/main" id="15" name="テーブル391314" displayName="テーブル391314" ref="B69:G74" headerRowCount="0" totalsRowShown="0" headerRowDxfId="153" dataDxfId="152" headerRowBorderDxfId="151" tableBorderDxfId="150">
  <tableColumns count="6">
    <tableColumn id="1" name="列1" headerRowDxfId="149" dataDxfId="148"/>
    <tableColumn id="2" name="列2" headerRowDxfId="147" dataDxfId="146"/>
    <tableColumn id="3" name="列3" headerRowDxfId="145" dataDxfId="144"/>
    <tableColumn id="4" name="列4" headerRowDxfId="143" dataDxfId="142"/>
    <tableColumn id="5" name="列5" headerRowDxfId="141" dataDxfId="140"/>
    <tableColumn id="6" name="列6" headerRowDxfId="139" dataDxfId="138"/>
  </tableColumns>
  <tableStyleInfo showFirstColumn="0" showLastColumn="0" showRowStripes="0" showColumnStripes="0"/>
</table>
</file>

<file path=xl/tables/table12.xml><?xml version="1.0" encoding="utf-8"?>
<table xmlns="http://schemas.openxmlformats.org/spreadsheetml/2006/main" id="11" name="テーブル3913" displayName="テーブル3913" ref="B55:G60" headerRowCount="0" totalsRowShown="0" headerRowDxfId="137" dataDxfId="136" headerRowBorderDxfId="135" tableBorderDxfId="134">
  <tableColumns count="6">
    <tableColumn id="1" name="列1" headerRowDxfId="133" dataDxfId="132"/>
    <tableColumn id="2" name="列2" headerRowDxfId="131" dataDxfId="130"/>
    <tableColumn id="3" name="列3" headerRowDxfId="129" dataDxfId="128"/>
    <tableColumn id="4" name="列4" headerRowDxfId="127" dataDxfId="126"/>
    <tableColumn id="5" name="列5" headerRowDxfId="125" dataDxfId="124"/>
    <tableColumn id="6" name="列6" headerRowDxfId="123" dataDxfId="122"/>
  </tableColumns>
  <tableStyleInfo showFirstColumn="0" showLastColumn="0" showRowStripes="0" showColumnStripes="0"/>
</table>
</file>

<file path=xl/tables/table13.xml><?xml version="1.0" encoding="utf-8"?>
<table xmlns="http://schemas.openxmlformats.org/spreadsheetml/2006/main" id="19" name="テーブル3913141518" displayName="テーブル3913141518" ref="B125:G130" headerRowCount="0" totalsRowShown="0" headerRowDxfId="121" dataDxfId="120" headerRowBorderDxfId="119" tableBorderDxfId="118">
  <tableColumns count="6">
    <tableColumn id="1" name="列1" headerRowDxfId="117" dataDxfId="116"/>
    <tableColumn id="2" name="列2" headerRowDxfId="115" dataDxfId="114"/>
    <tableColumn id="3" name="列3" headerRowDxfId="113" dataDxfId="112"/>
    <tableColumn id="4" name="列4" headerRowDxfId="111" dataDxfId="110"/>
    <tableColumn id="5" name="列5" headerRowDxfId="109" dataDxfId="108"/>
    <tableColumn id="6" name="列6" headerRowDxfId="107" dataDxfId="106"/>
  </tableColumns>
  <tableStyleInfo showFirstColumn="0" showLastColumn="0" showRowStripes="0" showColumnStripes="0"/>
</table>
</file>

<file path=xl/tables/table14.xml><?xml version="1.0" encoding="utf-8"?>
<table xmlns="http://schemas.openxmlformats.org/spreadsheetml/2006/main" id="10" name="テーブル39" displayName="テーブル39" ref="B41:G46" headerRowCount="0" totalsRowShown="0" headerRowDxfId="105" dataDxfId="104" headerRowBorderDxfId="103" tableBorderDxfId="102">
  <tableColumns count="6">
    <tableColumn id="1" name="列1" headerRowDxfId="101" dataDxfId="100"/>
    <tableColumn id="2" name="列2" headerRowDxfId="99" dataDxfId="98"/>
    <tableColumn id="3" name="列3" headerRowDxfId="97" dataDxfId="96"/>
    <tableColumn id="4" name="列4" headerRowDxfId="95" dataDxfId="94"/>
    <tableColumn id="5" name="列5" headerRowDxfId="93" dataDxfId="92"/>
    <tableColumn id="6" name="列6" headerRowDxfId="91" dataDxfId="90"/>
  </tableColumns>
  <tableStyleInfo showFirstColumn="0" showLastColumn="0" showRowStripes="0" showColumnStripes="0"/>
</table>
</file>

<file path=xl/tables/table15.xml><?xml version="1.0" encoding="utf-8"?>
<table xmlns="http://schemas.openxmlformats.org/spreadsheetml/2006/main" id="18" name="テーブル39131417" displayName="テーブル39131417" ref="B111:G116" headerRowCount="0" totalsRowShown="0" headerRowDxfId="89" dataDxfId="88" headerRowBorderDxfId="87" tableBorderDxfId="86">
  <tableColumns count="6">
    <tableColumn id="1" name="列1" headerRowDxfId="85" dataDxfId="84"/>
    <tableColumn id="2" name="列2" headerRowDxfId="83" dataDxfId="82"/>
    <tableColumn id="3" name="列3" headerRowDxfId="81" dataDxfId="80"/>
    <tableColumn id="4" name="列4" headerRowDxfId="79" dataDxfId="78"/>
    <tableColumn id="5" name="列5" headerRowDxfId="77" dataDxfId="76"/>
    <tableColumn id="6" name="列6" headerRowDxfId="75" dataDxfId="74"/>
  </tableColumns>
  <tableStyleInfo showFirstColumn="0" showLastColumn="0" showRowStripes="0" showColumnStripes="0"/>
</table>
</file>

<file path=xl/tables/table16.xml><?xml version="1.0" encoding="utf-8"?>
<table xmlns="http://schemas.openxmlformats.org/spreadsheetml/2006/main" id="4" name="補助区分リスト" displayName="補助区分リスト" ref="A1:F5" totalsRowShown="0" headerRowDxfId="73" dataDxfId="72" headerRowBorderDxfId="71" tableBorderDxfId="70">
  <tableColumns count="6">
    <tableColumn id="6" name="補助区分_表示" dataDxfId="69"/>
    <tableColumn id="1" name="補助区分" dataDxfId="68"/>
    <tableColumn id="2" name="補助割合_表示" dataDxfId="67"/>
    <tableColumn id="3" name="補助割合" dataDxfId="66" dataCellStyle="桁区切り"/>
    <tableColumn id="4" name="補助上限額_表示" dataDxfId="65"/>
    <tableColumn id="5" name="補助上限額" dataDxfId="64" dataCellStyle="桁区切り"/>
  </tableColumns>
  <tableStyleInfo showFirstColumn="0" showLastColumn="0" showRowStripes="1" showColumnStripes="0"/>
</table>
</file>

<file path=xl/tables/table17.xml><?xml version="1.0" encoding="utf-8"?>
<table xmlns="http://schemas.openxmlformats.org/spreadsheetml/2006/main" id="1" name="入力内容" displayName="入力内容" ref="A1:BJ2" totalsRowShown="0" headerRowDxfId="63" dataDxfId="62">
  <autoFilter ref="A1:BJ2"/>
  <tableColumns count="62">
    <tableColumn id="1" name="交付申請書_提出日" dataDxfId="61">
      <calculatedColumnFormula>'01_第1号様式_交付申請書'!E3</calculatedColumnFormula>
    </tableColumn>
    <tableColumn id="2" name="団体_郵便番号" dataDxfId="60"/>
    <tableColumn id="3" name="団体_住所" dataDxfId="59"/>
    <tableColumn id="4" name="団体_名称" dataDxfId="58">
      <calculatedColumnFormula>'01_第1号様式_交付申請書'!D6</calculatedColumnFormula>
    </tableColumn>
    <tableColumn id="5" name="団体_代表者氏名" dataDxfId="57">
      <calculatedColumnFormula>'01_第1号様式_交付申請書'!D7</calculatedColumnFormula>
    </tableColumn>
    <tableColumn id="6" name="団体_設立年月日" dataDxfId="56">
      <calculatedColumnFormula>'01_第1号様式_交付申請書'!C10</calculatedColumnFormula>
    </tableColumn>
    <tableColumn id="7" name="団体_構成員人数" dataDxfId="55">
      <calculatedColumnFormula>'01_第1号様式_交付申請書'!C11</calculatedColumnFormula>
    </tableColumn>
    <tableColumn id="8" name="団体_構成員人数_内町民" dataDxfId="54">
      <calculatedColumnFormula>'01_第1号様式_交付申請書'!D11</calculatedColumnFormula>
    </tableColumn>
    <tableColumn id="47" name="団体_HP" dataDxfId="53">
      <calculatedColumnFormula>'01_第1号様式_交付申請書'!C12</calculatedColumnFormula>
    </tableColumn>
    <tableColumn id="9" name="団体_設立趣旨" dataDxfId="52">
      <calculatedColumnFormula>'01_第1号様式_交付申請書'!C13</calculatedColumnFormula>
    </tableColumn>
    <tableColumn id="10" name="団体_活動実績" dataDxfId="51">
      <calculatedColumnFormula>'01_第1号様式_交付申請書'!C14</calculatedColumnFormula>
    </tableColumn>
    <tableColumn id="11" name="団体_団体名義金融口座" dataDxfId="50">
      <calculatedColumnFormula>'01_第1号様式_交付申請書'!C15</calculatedColumnFormula>
    </tableColumn>
    <tableColumn id="12" name="事業計画_事業名称" dataDxfId="49">
      <calculatedColumnFormula>'01_第1号様式_交付申請書'!C21</calculatedColumnFormula>
    </tableColumn>
    <tableColumn id="13" name="事業計画_事業目的" dataDxfId="48">
      <calculatedColumnFormula>'01_第1号様式_交付申請書'!C22</calculatedColumnFormula>
    </tableColumn>
    <tableColumn id="14" name="事業計画_内容" dataDxfId="47">
      <calculatedColumnFormula>'01_第1号様式_交付申請書'!C23</calculatedColumnFormula>
    </tableColumn>
    <tableColumn id="15" name="事業計画_対象者と人数" dataDxfId="46">
      <calculatedColumnFormula>'01_第1号様式_交付申請書'!C24</calculatedColumnFormula>
    </tableColumn>
    <tableColumn id="16" name="事業計画_事業効果" dataDxfId="45">
      <calculatedColumnFormula>'01_第1号様式_交付申請書'!C25</calculatedColumnFormula>
    </tableColumn>
    <tableColumn id="17" name="事業計画_着手予定日" dataDxfId="44">
      <calculatedColumnFormula>'01_第1号様式_交付申請書'!C26</calculatedColumnFormula>
    </tableColumn>
    <tableColumn id="18" name="事業計画_完了予定日" dataDxfId="43">
      <calculatedColumnFormula>'01_第1号様式_交付申請書'!C27</calculatedColumnFormula>
    </tableColumn>
    <tableColumn id="19" name="事業計画_申請回数" dataDxfId="42">
      <calculatedColumnFormula>'01_第1号様式_交付申請書'!C29</calculatedColumnFormula>
    </tableColumn>
    <tableColumn id="20" name="事業計画_補助区分表示" dataDxfId="41">
      <calculatedColumnFormula>'01_第1号様式_交付申請書'!C28</calculatedColumnFormula>
    </tableColumn>
    <tableColumn id="50" name="事業計画_補助区分" dataDxfId="40">
      <calculatedColumnFormula>VLOOKUP(入力内容[事業計画_補助区分表示],補助区分リスト[],2,FALSE)</calculatedColumnFormula>
    </tableColumn>
    <tableColumn id="51" name="事業計画_補助割合表示" dataDxfId="39">
      <calculatedColumnFormula>VLOOKUP(入力内容[事業計画_補助区分表示],補助区分リスト[],3,FALSE)</calculatedColumnFormula>
    </tableColumn>
    <tableColumn id="49" name="事業計画_補助割合" dataDxfId="38">
      <calculatedColumnFormula>VLOOKUP(入力内容[事業計画_補助区分表示],補助区分リスト[],4,FALSE)</calculatedColumnFormula>
    </tableColumn>
    <tableColumn id="48" name="事業計画_補助上限額" dataDxfId="37" dataCellStyle="桁区切り">
      <calculatedColumnFormula>VLOOKUP(入力内容[事業計画_補助区分表示],補助区分リスト[],6,FALSE)</calculatedColumnFormula>
    </tableColumn>
    <tableColumn id="21" name="連絡責任者_氏名" dataDxfId="36">
      <calculatedColumnFormula>'01_第1号様式_交付申請書'!C34</calculatedColumnFormula>
    </tableColumn>
    <tableColumn id="22" name="連絡責任者_郵便番号" dataDxfId="35">
      <calculatedColumnFormula>'01_第1号様式_交付申請書'!C35</calculatedColumnFormula>
    </tableColumn>
    <tableColumn id="23" name="連絡責任者_住所" dataDxfId="34">
      <calculatedColumnFormula>'01_第1号様式_交付申請書'!D35</calculatedColumnFormula>
    </tableColumn>
    <tableColumn id="24" name="連絡責任者_電話番号" dataDxfId="33">
      <calculatedColumnFormula>'01_第1号様式_交付申請書'!C36</calculatedColumnFormula>
    </tableColumn>
    <tableColumn id="26" name="連絡責任者_Eメールアドレス" dataDxfId="32">
      <calculatedColumnFormula>'01_第1号様式_交付申請書'!C37</calculatedColumnFormula>
    </tableColumn>
    <tableColumn id="27" name="連絡責任者_その他連絡事項" dataDxfId="31">
      <calculatedColumnFormula>'01_第1号様式_交付申請書'!C38</calculatedColumnFormula>
    </tableColumn>
    <tableColumn id="28" name="収支予算_収入の部_収入総額" dataDxfId="30">
      <calculatedColumnFormula>予算_収入[[#Totals],[列9]]</calculatedColumnFormula>
    </tableColumn>
    <tableColumn id="29" name="収支予算_補助対象経費_小計" dataDxfId="29">
      <calculatedColumnFormula>予算_支出_対象[[#Totals],[列8]]</calculatedColumnFormula>
    </tableColumn>
    <tableColumn id="30" name="収支予算_補助対象外経費_小計" dataDxfId="28">
      <calculatedColumnFormula>予算_支出_対象外[[#Totals],[列8]]</calculatedColumnFormula>
    </tableColumn>
    <tableColumn id="31" name="収支予算_支出の部_支出総額" dataDxfId="27">
      <calculatedColumnFormula>入力内容[収支予算_補助対象経費_小計]+入力内容[収支予算_補助対象外経費_小計]</calculatedColumnFormula>
    </tableColumn>
    <tableColumn id="61" name="収支予算_補助対象経費*補助率（千円未満切り捨て）" dataDxfId="26" dataCellStyle="桁区切り">
      <calculatedColumnFormula>ROUNDDOWN(入力内容[収支予算_補助対象経費_小計]*入力内容[事業計画_補助割合],-3)</calculatedColumnFormula>
    </tableColumn>
    <tableColumn id="56" name="収支予算_補助金交付額" dataDxfId="25" dataCellStyle="桁区切り">
      <calculatedColumnFormula>'02_第2号様式_収支予算書'!I6</calculatedColumnFormula>
    </tableColumn>
    <tableColumn id="32" name="収支予算_概算払" dataDxfId="24"/>
    <tableColumn id="33" name="着手届_提出日" dataDxfId="23">
      <calculatedColumnFormula>'03_規則第5号様式_着手届'!AJ5</calculatedColumnFormula>
    </tableColumn>
    <tableColumn id="34" name="着手届_指令日" dataDxfId="22">
      <calculatedColumnFormula>'03_規則第5号様式_着手届'!A13</calculatedColumnFormula>
    </tableColumn>
    <tableColumn id="35" name="着手届_指令番号" dataDxfId="21">
      <calculatedColumnFormula>'03_規則第5号様式_着手届'!Y13</calculatedColumnFormula>
    </tableColumn>
    <tableColumn id="36" name="着手届_着手日" dataDxfId="20">
      <calculatedColumnFormula>'03_規則第5号様式_着手届'!A15</calculatedColumnFormula>
    </tableColumn>
    <tableColumn id="55" name="完了届_提出日" dataDxfId="19">
      <calculatedColumnFormula>'05_規則第7号様式_完了届'!A11</calculatedColumnFormula>
    </tableColumn>
    <tableColumn id="37" name="完了届_完了日" dataDxfId="18">
      <calculatedColumnFormula>'05_規則第7号様式_完了届'!AK8</calculatedColumnFormula>
    </tableColumn>
    <tableColumn id="38" name="事業実績_提出日" dataDxfId="17">
      <calculatedColumnFormula>'06_第4号様式_事業実績報告書'!E3</calculatedColumnFormula>
    </tableColumn>
    <tableColumn id="59" name="事業実績_事業内容" dataDxfId="16">
      <calculatedColumnFormula>'06_第4号様式_事業実績報告書'!C13</calculatedColumnFormula>
    </tableColumn>
    <tableColumn id="39" name="事業実績_事業効果" dataDxfId="15">
      <calculatedColumnFormula>'06_第4号様式_事業実績報告書'!C14</calculatedColumnFormula>
    </tableColumn>
    <tableColumn id="40" name="収支決算_収入の部_収入総額" dataDxfId="14">
      <calculatedColumnFormula>決算_収入[[#Totals],[列9]]</calculatedColumnFormula>
    </tableColumn>
    <tableColumn id="41" name="収支決算_補助対象経費_小計" dataDxfId="13">
      <calculatedColumnFormula>決算_支出_対象[[#Totals],[列8]]</calculatedColumnFormula>
    </tableColumn>
    <tableColumn id="62" name="収支決算_補助対象経費*補助率" dataDxfId="12" dataCellStyle="桁区切り">
      <calculatedColumnFormula>ROUNDDOWN(入力内容[収支決算_補助対象経費_小計]*入力内容[事業計画_補助割合],-3)</calculatedColumnFormula>
    </tableColumn>
    <tableColumn id="42" name="収支決算_補助対象外経費_小計" dataDxfId="11">
      <calculatedColumnFormula>決算_支出_対象外[[#Totals],[列8]]</calculatedColumnFormula>
    </tableColumn>
    <tableColumn id="43" name="収支決算_支出の部_支出総額" dataDxfId="10">
      <calculatedColumnFormula>'07_収支決算書(第5号様式)'!I33</calculatedColumnFormula>
    </tableColumn>
    <tableColumn id="44" name="収支決算_収支差引額（余剰金）" dataDxfId="9">
      <calculatedColumnFormula>入力内容[収支決算_収入の部_収入総額]-入力内容[収支決算_支出の部_支出総額]</calculatedColumnFormula>
    </tableColumn>
    <tableColumn id="45" name="収支決算_余剰金繰越有無" dataDxfId="8"/>
    <tableColumn id="46" name="収支決算_補助対象経費（控除後）" dataDxfId="7" dataCellStyle="桁区切り">
      <calculatedColumnFormula>入力内容[収支決算_補助対象経費_小計]-入力内容[収支決算_収支差引額（余剰金）]</calculatedColumnFormula>
    </tableColumn>
    <tableColumn id="60" name="収支決算_補助対象経費（控除後）*補助割合" dataDxfId="6" dataCellStyle="桁区切り">
      <calculatedColumnFormula>ROUNDDOWN(入力内容[収支決算_補助対象経費（控除後）]*入力内容[事業計画_補助割合],-3)</calculatedColumnFormula>
    </tableColumn>
    <tableColumn id="52" name="収支決算_控除表示_補助対象経費" dataDxfId="5" dataCellStyle="桁区切り">
      <calculatedColumnFormula>IF(入力内容[収支決算_余剰金繰越有無]=TRUE,入力内容[収支決算_補助対象経費_小計],"")</calculatedColumnFormula>
    </tableColumn>
    <tableColumn id="53" name="収支決算_控除表示_余剰金" dataDxfId="4" dataCellStyle="桁区切り">
      <calculatedColumnFormula>IF(入力内容[収支決算_余剰金繰越有無]=TRUE,入力内容[収支決算_収支差引額（余剰金）],"")</calculatedColumnFormula>
    </tableColumn>
    <tableColumn id="54" name="収支決算_控除表示_補助対象経費（控除後）" dataDxfId="3" dataCellStyle="桁区切り">
      <calculatedColumnFormula>IF(入力内容[収支決算_余剰金繰越有無]=TRUE,入力内容[収支決算_補助対象経費（控除後）],"")</calculatedColumnFormula>
    </tableColumn>
    <tableColumn id="63" name="収支決算_控除表示_補助対象経費（控除後）*補助割合" dataDxfId="2" dataCellStyle="桁区切り">
      <calculatedColumnFormula>IF(入力内容[収支決算_余剰金繰越有無]=TRUE,MIN(入力内容[収支決算_補助対象経費（控除後）*補助割合],入力内容[事業計画_補助上限額]),"")</calculatedColumnFormula>
    </tableColumn>
    <tableColumn id="57" name="収支決算_補助金精算額" dataDxfId="1">
      <calculatedColumnFormula>IF(入力内容[収支決算_余剰金繰越有無]=TRUE,入力内容[収支決算_控除表示_補助対象経費（控除後）*補助割合],'07_収支決算書(第5号様式)'!I6)</calculatedColumnFormula>
    </tableColumn>
    <tableColumn id="58" name="収支決算_補助金返戻額" dataDxfId="0">
      <calculatedColumnFormula>入力内容[収支決算_補助金精算額]-入力内容[収支予算_補助金交付額]</calculatedColumnFormula>
    </tableColumn>
  </tableColumns>
  <tableStyleInfo showFirstColumn="0" showLastColumn="0" showRowStripes="1" showColumnStripes="0"/>
</table>
</file>

<file path=xl/tables/table2.xml><?xml version="1.0" encoding="utf-8"?>
<table xmlns="http://schemas.openxmlformats.org/spreadsheetml/2006/main" id="5" name="予算_収入" displayName="予算_収入" ref="B6:I11" headerRowCount="0" totalsRowCount="1" headerRowDxfId="367" dataDxfId="365" totalsRowDxfId="366" headerRowBorderDxfId="364" tableBorderDxfId="363" totalsRowBorderDxfId="362">
  <tableColumns count="8">
    <tableColumn id="2" name="列2" totalsRowLabel="収入総額（合計）" headerRowDxfId="361" dataDxfId="360" totalsRowDxfId="359" headerRowCellStyle="標準_02_第2号様式_収支予算書／12_第5号様式_収支決算書" dataCellStyle="標準_02_第2号様式_収支予算書／12_第5号様式_収支決算書"/>
    <tableColumn id="3" name="列3" headerRowDxfId="358" dataDxfId="357" totalsRowDxfId="356" headerRowCellStyle="標準_02_第2号様式_収支予算書／12_第5号様式_収支決算書" dataCellStyle="標準_02_第2号様式_収支予算書／12_第5号様式_収支決算書"/>
    <tableColumn id="4" name="列4" headerRowDxfId="355" dataDxfId="354" totalsRowDxfId="353" headerRowCellStyle="標準_02_第2号様式_収支予算書／12_第5号様式_収支決算書" dataCellStyle="桁区切り_02_第2号様式_収支予算書／12_第5号様式_収支決算書"/>
    <tableColumn id="5" name="列5" headerRowDxfId="352" dataDxfId="351" totalsRowDxfId="350" headerRowCellStyle="標準_02_第2号様式_収支予算書／12_第5号様式_収支決算書" dataCellStyle="桁区切り_02_第2号様式_収支予算書／12_第5号様式_収支決算書"/>
    <tableColumn id="6" name="列6" headerRowDxfId="349" dataDxfId="348" totalsRowDxfId="347" headerRowCellStyle="標準_02_第2号様式_収支予算書／12_第5号様式_収支決算書" dataCellStyle="桁区切り_02_第2号様式_収支予算書／12_第5号様式_収支決算書"/>
    <tableColumn id="7" name="列7" headerRowDxfId="346" dataDxfId="345" totalsRowDxfId="344" headerRowCellStyle="標準_02_第2号様式_収支予算書／12_第5号様式_収支決算書" dataCellStyle="桁区切り_02_第2号様式_収支予算書／12_第5号様式_収支決算書"/>
    <tableColumn id="8" name="列8" headerRowDxfId="343" dataDxfId="342" totalsRowDxfId="341" headerRowCellStyle="標準_02_第2号様式_収支予算書／12_第5号様式_収支決算書" dataCellStyle="桁区切り_02_第2号様式_収支予算書／12_第5号様式_収支決算書"/>
    <tableColumn id="9" name="列9" totalsRowFunction="sum" headerRowDxfId="340" dataDxfId="339" totalsRowDxfId="338" headerRowCellStyle="標準_02_第2号様式_収支予算書／12_第5号様式_収支決算書" dataCellStyle="桁区切り_02_第2号様式_収支予算書／12_第5号様式_収支決算書">
      <calculatedColumnFormula>IF(ROUNDDOWN(予算_支出_対象[[#Totals],[列8]]*入力内容[事業計画_補助割合],-3)&lt;入力内容[事業計画_補助上限額],ROUNDDOWN(予算_支出_対象[[#Totals],[列8]]*入力内容[事業計画_補助割合],-3),入力内容[事業計画_補助上限額])</calculatedColumnFormula>
    </tableColumn>
  </tableColumns>
  <tableStyleInfo showFirstColumn="0" showLastColumn="0" showRowStripes="1" showColumnStripes="0"/>
</table>
</file>

<file path=xl/tables/table3.xml><?xml version="1.0" encoding="utf-8"?>
<table xmlns="http://schemas.openxmlformats.org/spreadsheetml/2006/main" id="7" name="予算_支出_対象外" displayName="予算_支出_対象外" ref="B26:I32" headerRowCount="0" totalsRowCount="1" headerRowDxfId="337" dataDxfId="335" totalsRowDxfId="336" headerRowBorderDxfId="334" tableBorderDxfId="333" totalsRowBorderDxfId="332">
  <tableColumns count="8">
    <tableColumn id="1" name="列1" totalsRowLabel="小計" headerRowDxfId="331" dataDxfId="330" totalsRowDxfId="329" dataCellStyle="標準_02_第2号様式_収支予算書／12_第5号様式_収支決算書"/>
    <tableColumn id="2" name="列2" headerRowDxfId="328" dataDxfId="327" totalsRowDxfId="326" dataCellStyle="標準_02_第2号様式_収支予算書／12_第5号様式_収支決算書"/>
    <tableColumn id="3" name="列3" headerRowDxfId="325" dataDxfId="324" totalsRowDxfId="323" dataCellStyle="標準_02_第2号様式_収支予算書／12_第5号様式_収支決算書"/>
    <tableColumn id="4" name="列4" headerRowDxfId="322" dataDxfId="321" totalsRowDxfId="320" dataCellStyle="桁区切り_02_第2号様式_収支予算書／12_第5号様式_収支決算書"/>
    <tableColumn id="5" name="列5" headerRowDxfId="319" dataDxfId="318" totalsRowDxfId="317" dataCellStyle="桁区切り_02_第2号様式_収支予算書／12_第5号様式_収支決算書"/>
    <tableColumn id="6" name="列6" headerRowDxfId="316" dataDxfId="315" totalsRowDxfId="314" dataCellStyle="桁区切り_02_第2号様式_収支予算書／12_第5号様式_収支決算書"/>
    <tableColumn id="7" name="列7" headerRowDxfId="313" dataDxfId="312" totalsRowDxfId="311" dataCellStyle="標準_02_第2号様式_収支予算書／12_第5号様式_収支決算書"/>
    <tableColumn id="8" name="列8" totalsRowFunction="sum" headerRowDxfId="310" dataDxfId="309" totalsRowDxfId="308" dataCellStyle="桁区切り_02_第2号様式_収支予算書／12_第5号様式_収支決算書">
      <calculatedColumnFormula>3000*10</calculatedColumnFormula>
    </tableColumn>
  </tableColumns>
  <tableStyleInfo showFirstColumn="0" showLastColumn="0" showRowStripes="1" showColumnStripes="0"/>
</table>
</file>

<file path=xl/tables/table4.xml><?xml version="1.0" encoding="utf-8"?>
<table xmlns="http://schemas.openxmlformats.org/spreadsheetml/2006/main" id="8" name="決算_収入" displayName="決算_収入" ref="B6:I11" headerRowCount="0" totalsRowCount="1" headerRowDxfId="307" dataDxfId="305" totalsRowDxfId="306" headerRowBorderDxfId="304" tableBorderDxfId="303" totalsRowBorderDxfId="302">
  <tableColumns count="8">
    <tableColumn id="2" name="列2" totalsRowLabel="収入総額（合計）" headerRowDxfId="301" dataDxfId="300" totalsRowDxfId="299" headerRowCellStyle="標準_02_第2号様式_収支予算書／12_第5号様式_収支決算書" dataCellStyle="標準_02_第2号様式_収支予算書／12_第5号様式_収支決算書"/>
    <tableColumn id="3" name="列3" headerRowDxfId="298" dataDxfId="297" totalsRowDxfId="296" headerRowCellStyle="標準_02_第2号様式_収支予算書／12_第5号様式_収支決算書" dataCellStyle="標準_02_第2号様式_収支予算書／12_第5号様式_収支決算書">
      <calculatedColumnFormula>入力内容[事業計画_補助区分]</calculatedColumnFormula>
    </tableColumn>
    <tableColumn id="4" name="列4" headerRowDxfId="295" dataDxfId="294" totalsRowDxfId="293" headerRowCellStyle="標準_02_第2号様式_収支予算書／12_第5号様式_収支決算書" dataCellStyle="桁区切り_02_第2号様式_収支予算書／12_第5号様式_収支決算書">
      <calculatedColumnFormula>入力内容[収支決算_補助対象経費（控除後）]</calculatedColumnFormula>
    </tableColumn>
    <tableColumn id="5" name="列5" headerRowDxfId="292" dataDxfId="291" totalsRowDxfId="290" headerRowCellStyle="標準_02_第2号様式_収支予算書／12_第5号様式_収支決算書" dataCellStyle="桁区切り_02_第2号様式_収支予算書／12_第5号様式_収支決算書"/>
    <tableColumn id="6" name="列6" headerRowDxfId="289" dataDxfId="288" totalsRowDxfId="287" headerRowCellStyle="標準_02_第2号様式_収支予算書／12_第5号様式_収支決算書" dataCellStyle="桁区切り_02_第2号様式_収支予算書／12_第5号様式_収支決算書"/>
    <tableColumn id="7" name="列7" headerRowDxfId="286" dataDxfId="285" totalsRowDxfId="284" headerRowCellStyle="標準_02_第2号様式_収支予算書／12_第5号様式_収支決算書" dataCellStyle="桁区切り_02_第2号様式_収支予算書／12_第5号様式_収支決算書"/>
    <tableColumn id="8" name="列8" headerRowDxfId="283" dataDxfId="282" totalsRowDxfId="281" headerRowCellStyle="標準_02_第2号様式_収支予算書／12_第5号様式_収支決算書" dataCellStyle="桁区切り_02_第2号様式_収支予算書／12_第5号様式_収支決算書"/>
    <tableColumn id="9" name="列9" totalsRowFunction="sum" headerRowDxfId="280" dataDxfId="279" totalsRowDxfId="278" headerRowCellStyle="標準_02_第2号様式_収支予算書／12_第5号様式_収支決算書" dataCellStyle="桁区切り_02_第2号様式_収支予算書／12_第5号様式_収支決算書">
      <calculatedColumnFormula>IF(ROUNDDOWN(予算_支出_対象[[#Totals],[列8]]*入力内容[事業計画_補助割合],-3)&lt;入力内容[事業計画_補助上限額],ROUNDDOWN(予算_支出_対象[[#Totals],[列8]]*入力内容[事業計画_補助割合],-3),入力内容[事業計画_補助上限額])</calculatedColumnFormula>
    </tableColumn>
  </tableColumns>
  <tableStyleInfo showFirstColumn="0" showLastColumn="0" showRowStripes="1" showColumnStripes="0"/>
</table>
</file>

<file path=xl/tables/table5.xml><?xml version="1.0" encoding="utf-8"?>
<table xmlns="http://schemas.openxmlformats.org/spreadsheetml/2006/main" id="14" name="決算_支出_対象外" displayName="決算_支出_対象外" ref="B26:I32" headerRowCount="0" totalsRowCount="1" headerRowDxfId="277" dataDxfId="275" totalsRowDxfId="276" headerRowBorderDxfId="274" tableBorderDxfId="273" totalsRowBorderDxfId="272">
  <tableColumns count="8">
    <tableColumn id="1" name="列1" totalsRowLabel="小計" headerRowDxfId="271" dataDxfId="270" totalsRowDxfId="269" dataCellStyle="標準_02_第2号様式_収支予算書／12_第5号様式_収支決算書"/>
    <tableColumn id="2" name="列2" headerRowDxfId="268" dataDxfId="267" totalsRowDxfId="266" dataCellStyle="標準_02_第2号様式_収支予算書／12_第5号様式_収支決算書"/>
    <tableColumn id="3" name="列3" headerRowDxfId="265" dataDxfId="264" totalsRowDxfId="263" dataCellStyle="標準_02_第2号様式_収支予算書／12_第5号様式_収支決算書"/>
    <tableColumn id="4" name="列4" headerRowDxfId="262" dataDxfId="261" totalsRowDxfId="260" dataCellStyle="桁区切り_02_第2号様式_収支予算書／12_第5号様式_収支決算書"/>
    <tableColumn id="5" name="列5" headerRowDxfId="259" dataDxfId="258" totalsRowDxfId="257" dataCellStyle="桁区切り_02_第2号様式_収支予算書／12_第5号様式_収支決算書"/>
    <tableColumn id="6" name="列6" headerRowDxfId="256" dataDxfId="255" totalsRowDxfId="254" dataCellStyle="桁区切り_02_第2号様式_収支予算書／12_第5号様式_収支決算書"/>
    <tableColumn id="7" name="列7" headerRowDxfId="253" dataDxfId="252" totalsRowDxfId="251" dataCellStyle="標準_02_第2号様式_収支予算書／12_第5号様式_収支決算書"/>
    <tableColumn id="8" name="列8" totalsRowFunction="sum" headerRowDxfId="250" dataDxfId="249" totalsRowDxfId="248" dataCellStyle="桁区切り_02_第2号様式_収支予算書／12_第5号様式_収支決算書"/>
  </tableColumns>
  <tableStyleInfo showFirstColumn="0" showLastColumn="0" showRowStripes="1" showColumnStripes="0"/>
</table>
</file>

<file path=xl/tables/table6.xml><?xml version="1.0" encoding="utf-8"?>
<table xmlns="http://schemas.openxmlformats.org/spreadsheetml/2006/main" id="13" name="決算_支出_対象" displayName="決算_支出_対象" ref="B15:I25" headerRowCount="0" totalsRowCount="1" headerRowDxfId="247" dataDxfId="245" totalsRowDxfId="246" headerRowBorderDxfId="244" tableBorderDxfId="243" totalsRowBorderDxfId="242">
  <tableColumns count="8">
    <tableColumn id="1" name="列1" totalsRowLabel="小計" headerRowDxfId="241" dataDxfId="240" totalsRowDxfId="239" headerRowCellStyle="標準_02_第2号様式_収支予算書／12_第5号様式_収支決算書" dataCellStyle="標準_02_第2号様式_収支予算書／12_第5号様式_収支決算書"/>
    <tableColumn id="2" name="列2" headerRowDxfId="238" dataDxfId="237" totalsRowDxfId="236" headerRowCellStyle="標準_02_第2号様式_収支予算書／12_第5号様式_収支決算書" dataCellStyle="標準_02_第2号様式_収支予算書／12_第5号様式_収支決算書"/>
    <tableColumn id="3" name="列3" headerRowDxfId="235" dataDxfId="234" totalsRowDxfId="233" headerRowCellStyle="標準_02_第2号様式_収支予算書／12_第5号様式_収支決算書" dataCellStyle="標準_02_第2号様式_収支予算書／12_第5号様式_収支決算書"/>
    <tableColumn id="4" name="列4" headerRowDxfId="232" dataDxfId="231" totalsRowDxfId="230" headerRowCellStyle="標準_02_第2号様式_収支予算書／12_第5号様式_収支決算書" dataCellStyle="桁区切り_02_第2号様式_収支予算書／12_第5号様式_収支決算書"/>
    <tableColumn id="5" name="列5" headerRowDxfId="229" dataDxfId="228" totalsRowDxfId="227" headerRowCellStyle="標準_02_第2号様式_収支予算書／12_第5号様式_収支決算書" dataCellStyle="桁区切り_02_第2号様式_収支予算書／12_第5号様式_収支決算書"/>
    <tableColumn id="6" name="列6" headerRowDxfId="226" dataDxfId="225" totalsRowDxfId="224" headerRowCellStyle="標準_02_第2号様式_収支予算書／12_第5号様式_収支決算書" dataCellStyle="桁区切り_02_第2号様式_収支予算書／12_第5号様式_収支決算書"/>
    <tableColumn id="7" name="列7" headerRowDxfId="223" dataDxfId="222" totalsRowDxfId="221" headerRowCellStyle="標準_02_第2号様式_収支予算書／12_第5号様式_収支決算書" dataCellStyle="標準_02_第2号様式_収支予算書／12_第5号様式_収支決算書"/>
    <tableColumn id="8" name="列8" totalsRowFunction="sum" headerRowDxfId="220" dataDxfId="219" totalsRowDxfId="218" headerRowCellStyle="標準_02_第2号様式_収支予算書／12_第5号様式_収支決算書" dataCellStyle="桁区切り_02_第2号様式_収支予算書／12_第5号様式_収支決算書"/>
  </tableColumns>
  <tableStyleInfo showFirstColumn="0" showLastColumn="0" showRowStripes="1" showColumnStripes="0"/>
</table>
</file>

<file path=xl/tables/table7.xml><?xml version="1.0" encoding="utf-8"?>
<table xmlns="http://schemas.openxmlformats.org/spreadsheetml/2006/main" id="17" name="テーブル391316" displayName="テーブル391316" ref="B97:G102" headerRowCount="0" totalsRowShown="0" headerRowDxfId="217" dataDxfId="216" headerRowBorderDxfId="215" tableBorderDxfId="214">
  <tableColumns count="6">
    <tableColumn id="1" name="列1" headerRowDxfId="213" dataDxfId="212"/>
    <tableColumn id="2" name="列2" headerRowDxfId="211" dataDxfId="210"/>
    <tableColumn id="3" name="列3" headerRowDxfId="209" dataDxfId="208"/>
    <tableColumn id="4" name="列4" headerRowDxfId="207" dataDxfId="206"/>
    <tableColumn id="5" name="列5" headerRowDxfId="205" dataDxfId="204"/>
    <tableColumn id="6" name="列6" headerRowDxfId="203" dataDxfId="202"/>
  </tableColumns>
  <tableStyleInfo showFirstColumn="0" showLastColumn="0" showRowStripes="0" showColumnStripes="0"/>
</table>
</file>

<file path=xl/tables/table8.xml><?xml version="1.0" encoding="utf-8"?>
<table xmlns="http://schemas.openxmlformats.org/spreadsheetml/2006/main" id="9" name="テーブル37" displayName="テーブル37" ref="B27:G32" headerRowCount="0" totalsRowShown="0" headerRowDxfId="201" dataDxfId="200" headerRowBorderDxfId="199" tableBorderDxfId="198">
  <tableColumns count="6">
    <tableColumn id="1" name="列1" headerRowDxfId="197" dataDxfId="196"/>
    <tableColumn id="2" name="列2" headerRowDxfId="195" dataDxfId="194"/>
    <tableColumn id="3" name="列3" headerRowDxfId="193" dataDxfId="192"/>
    <tableColumn id="4" name="列4" headerRowDxfId="191" dataDxfId="190"/>
    <tableColumn id="5" name="列5" headerRowDxfId="189" dataDxfId="188"/>
    <tableColumn id="6" name="列6" headerRowDxfId="187" dataDxfId="186"/>
  </tableColumns>
  <tableStyleInfo showFirstColumn="0" showLastColumn="0" showRowStripes="0" showColumnStripes="0"/>
</table>
</file>

<file path=xl/tables/table9.xml><?xml version="1.0" encoding="utf-8"?>
<table xmlns="http://schemas.openxmlformats.org/spreadsheetml/2006/main" id="16" name="テーブル39131415" displayName="テーブル39131415" ref="B83:G88" headerRowCount="0" totalsRowShown="0" headerRowDxfId="185" dataDxfId="184" headerRowBorderDxfId="183" tableBorderDxfId="182">
  <tableColumns count="6">
    <tableColumn id="1" name="列1" headerRowDxfId="181" dataDxfId="180"/>
    <tableColumn id="2" name="列2" headerRowDxfId="179" dataDxfId="178"/>
    <tableColumn id="3" name="列3" headerRowDxfId="177" dataDxfId="176"/>
    <tableColumn id="4" name="列4" headerRowDxfId="175" dataDxfId="174"/>
    <tableColumn id="5" name="列5" headerRowDxfId="173" dataDxfId="172"/>
    <tableColumn id="6" name="列6" headerRowDxfId="171" dataDxfId="170"/>
  </tableColumns>
  <tableStyleInfo showFirstColumn="0" showLastColumn="0" showRowStripes="0" showColumnStripes="0"/>
</table>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table" Target="../tables/table1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table" Target="../tables/table1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table" Target="../tables/table1.xml" /><Relationship Id="rId8" Type="http://schemas.openxmlformats.org/officeDocument/2006/relationships/table" Target="../tables/table2.xml" /><Relationship Id="rId9" Type="http://schemas.openxmlformats.org/officeDocument/2006/relationships/table" Target="../tables/table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trlProp" Target="../ctrlProps/ctrlProp8.xml" /><Relationship Id="rId5" Type="http://schemas.openxmlformats.org/officeDocument/2006/relationships/ctrlProp" Target="../ctrlProps/ctrlProp9.xml" /><Relationship Id="rId6" Type="http://schemas.openxmlformats.org/officeDocument/2006/relationships/ctrlProp" Target="../ctrlProps/ctrlProp10.xml" /><Relationship Id="rId7" Type="http://schemas.openxmlformats.org/officeDocument/2006/relationships/ctrlProp" Target="../ctrlProps/ctrlProp11.xml" /><Relationship Id="rId8" Type="http://schemas.openxmlformats.org/officeDocument/2006/relationships/ctrlProp" Target="../ctrlProps/ctrlProp12.xml" /><Relationship Id="rId9" Type="http://schemas.openxmlformats.org/officeDocument/2006/relationships/ctrlProp" Target="../ctrlProps/ctrlProp1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 Id="rId3" Type="http://schemas.openxmlformats.org/officeDocument/2006/relationships/vmlDrawing" Target="../drawings/vmlDrawing4.vml" /><Relationship Id="rId4" Type="http://schemas.openxmlformats.org/officeDocument/2006/relationships/ctrlProp" Target="../ctrlProps/ctrlProp14.xml" /><Relationship Id="rId5" Type="http://schemas.openxmlformats.org/officeDocument/2006/relationships/ctrlProp" Target="../ctrlProps/ctrlProp15.xml" /><Relationship Id="rId6" Type="http://schemas.openxmlformats.org/officeDocument/2006/relationships/ctrlProp" Target="../ctrlProps/ctrlProp16.xml" /><Relationship Id="rId7" Type="http://schemas.openxmlformats.org/officeDocument/2006/relationships/ctrlProp" Target="../ctrlProps/ctrlProp17.xml" /><Relationship Id="rId8" Type="http://schemas.openxmlformats.org/officeDocument/2006/relationships/table" Target="../tables/table4.xml" /><Relationship Id="rId9" Type="http://schemas.openxmlformats.org/officeDocument/2006/relationships/table" Target="../tables/table5.xml" /><Relationship Id="rId10" Type="http://schemas.openxmlformats.org/officeDocument/2006/relationships/table" Target="../tables/table6.xml" /><Relationship Id="rId11" Type="http://schemas.openxmlformats.org/officeDocument/2006/relationships/comments" Target="../comments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table" Target="../tables/table7.xml" /><Relationship Id="rId3" Type="http://schemas.openxmlformats.org/officeDocument/2006/relationships/table" Target="../tables/table8.xml" /><Relationship Id="rId4" Type="http://schemas.openxmlformats.org/officeDocument/2006/relationships/table" Target="../tables/table9.xml" /><Relationship Id="rId5" Type="http://schemas.openxmlformats.org/officeDocument/2006/relationships/table" Target="../tables/table10.xml" /><Relationship Id="rId6" Type="http://schemas.openxmlformats.org/officeDocument/2006/relationships/table" Target="../tables/table11.xml" /><Relationship Id="rId7" Type="http://schemas.openxmlformats.org/officeDocument/2006/relationships/table" Target="../tables/table12.xml" /><Relationship Id="rId8" Type="http://schemas.openxmlformats.org/officeDocument/2006/relationships/table" Target="../tables/table13.xml" /><Relationship Id="rId9" Type="http://schemas.openxmlformats.org/officeDocument/2006/relationships/table" Target="../tables/table14.xml" /><Relationship Id="rId10" Type="http://schemas.openxmlformats.org/officeDocument/2006/relationships/table" Target="../tables/table1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theme="9" tint="0.8"/>
  </sheetPr>
  <dimension ref="A1:F39"/>
  <sheetViews>
    <sheetView tabSelected="1" view="pageBreakPreview" zoomScaleSheetLayoutView="100" workbookViewId="0">
      <selection activeCell="C23" sqref="C23:E23"/>
    </sheetView>
  </sheetViews>
  <sheetFormatPr defaultRowHeight="13.5"/>
  <cols>
    <col min="1" max="1" width="4.375" style="1" customWidth="1"/>
    <col min="2" max="2" width="15.5" style="2" customWidth="1"/>
    <col min="3" max="3" width="18.5" style="2" customWidth="1"/>
    <col min="4" max="4" width="9.5" style="2" bestFit="1" customWidth="1"/>
    <col min="5" max="5" width="33.5" style="2" customWidth="1"/>
    <col min="6" max="16384" width="9" style="2" customWidth="1"/>
  </cols>
  <sheetData>
    <row r="1" spans="1:6" s="3" customFormat="1" ht="12.75" customHeight="1">
      <c r="A1" s="6" t="s">
        <v>31</v>
      </c>
      <c r="B1" s="6"/>
      <c r="C1" s="6"/>
      <c r="D1" s="6"/>
      <c r="E1" s="6"/>
      <c r="F1" s="58"/>
    </row>
    <row r="2" spans="1:6" ht="23.25" customHeight="1">
      <c r="A2" s="7" t="s">
        <v>62</v>
      </c>
      <c r="B2" s="7"/>
      <c r="C2" s="7"/>
      <c r="D2" s="7"/>
      <c r="E2" s="7"/>
      <c r="F2" s="24"/>
    </row>
    <row r="3" spans="1:6" s="4" customFormat="1" ht="23.25" customHeight="1">
      <c r="A3" s="8"/>
      <c r="B3" s="19"/>
      <c r="C3" s="19"/>
      <c r="D3" s="19"/>
      <c r="E3" s="46">
        <v>45402</v>
      </c>
      <c r="F3" s="59"/>
    </row>
    <row r="4" spans="1:6" ht="23.25" customHeight="1">
      <c r="A4" s="9" t="s">
        <v>36</v>
      </c>
      <c r="B4" s="9"/>
      <c r="C4" s="9"/>
      <c r="D4" s="35"/>
      <c r="E4" s="10"/>
      <c r="F4" s="24"/>
    </row>
    <row r="5" spans="1:6" ht="16.5" customHeight="1">
      <c r="A5" s="10"/>
      <c r="B5" s="10"/>
      <c r="C5" s="25" t="s">
        <v>5</v>
      </c>
      <c r="D5" s="36" t="s">
        <v>268</v>
      </c>
      <c r="E5" s="37" t="s">
        <v>326</v>
      </c>
      <c r="F5" s="24"/>
    </row>
    <row r="6" spans="1:6" ht="16.5" customHeight="1">
      <c r="A6" s="10"/>
      <c r="B6" s="10"/>
      <c r="C6" s="25" t="s">
        <v>18</v>
      </c>
      <c r="D6" s="37" t="s">
        <v>228</v>
      </c>
      <c r="E6" s="37"/>
      <c r="F6" s="24"/>
    </row>
    <row r="7" spans="1:6" ht="16.5" customHeight="1">
      <c r="A7" s="10"/>
      <c r="B7" s="10"/>
      <c r="C7" s="26" t="s">
        <v>64</v>
      </c>
      <c r="D7" s="38" t="s">
        <v>33</v>
      </c>
      <c r="E7" s="38"/>
      <c r="F7" s="24"/>
    </row>
    <row r="8" spans="1:6" ht="36.75" customHeight="1">
      <c r="A8" s="11" t="s">
        <v>63</v>
      </c>
      <c r="B8" s="11"/>
      <c r="C8" s="11"/>
      <c r="D8" s="11"/>
      <c r="E8" s="11"/>
      <c r="F8" s="24"/>
    </row>
    <row r="9" spans="1:6" ht="18" customHeight="1">
      <c r="A9" s="12" t="s">
        <v>16</v>
      </c>
      <c r="B9" s="12"/>
      <c r="C9" s="12"/>
      <c r="D9" s="12"/>
      <c r="E9" s="12"/>
      <c r="F9" s="24"/>
    </row>
    <row r="10" spans="1:6" s="5" customFormat="1" ht="18" customHeight="1">
      <c r="A10" s="13" t="s">
        <v>84</v>
      </c>
      <c r="B10" s="20" t="s">
        <v>1</v>
      </c>
      <c r="C10" s="27">
        <v>45272</v>
      </c>
      <c r="D10" s="39"/>
      <c r="E10" s="47"/>
      <c r="F10" s="60"/>
    </row>
    <row r="11" spans="1:6" s="5" customFormat="1" ht="18" customHeight="1">
      <c r="A11" s="13" t="s">
        <v>86</v>
      </c>
      <c r="B11" s="20" t="s">
        <v>24</v>
      </c>
      <c r="C11" s="28">
        <v>20</v>
      </c>
      <c r="D11" s="40">
        <v>15</v>
      </c>
      <c r="E11" s="48"/>
      <c r="F11" s="60"/>
    </row>
    <row r="12" spans="1:6" s="4" customFormat="1" ht="18" customHeight="1">
      <c r="A12" s="13" t="s">
        <v>88</v>
      </c>
      <c r="B12" s="20" t="s">
        <v>75</v>
      </c>
      <c r="C12" s="29" t="s">
        <v>289</v>
      </c>
      <c r="D12" s="41"/>
      <c r="E12" s="49"/>
      <c r="F12" s="59"/>
    </row>
    <row r="13" spans="1:6" s="4" customFormat="1" ht="34.5" customHeight="1">
      <c r="A13" s="13" t="s">
        <v>90</v>
      </c>
      <c r="B13" s="20" t="s">
        <v>12</v>
      </c>
      <c r="C13" s="30" t="s">
        <v>327</v>
      </c>
      <c r="D13" s="41"/>
      <c r="E13" s="49"/>
      <c r="F13" s="59"/>
    </row>
    <row r="14" spans="1:6" s="4" customFormat="1" ht="34.5" customHeight="1">
      <c r="A14" s="13" t="s">
        <v>91</v>
      </c>
      <c r="B14" s="20" t="s">
        <v>67</v>
      </c>
      <c r="C14" s="30" t="s">
        <v>328</v>
      </c>
      <c r="D14" s="41"/>
      <c r="E14" s="49"/>
      <c r="F14" s="59"/>
    </row>
    <row r="15" spans="1:6" s="4" customFormat="1" ht="18" customHeight="1">
      <c r="A15" s="13" t="s">
        <v>92</v>
      </c>
      <c r="B15" s="20" t="s">
        <v>184</v>
      </c>
      <c r="C15" s="30" t="s">
        <v>222</v>
      </c>
      <c r="D15" s="41"/>
      <c r="E15" s="49"/>
      <c r="F15" s="59"/>
    </row>
    <row r="16" spans="1:6" s="4" customFormat="1" ht="18" customHeight="1">
      <c r="A16" s="14" t="s">
        <v>69</v>
      </c>
      <c r="B16" s="21"/>
      <c r="C16" s="21"/>
      <c r="D16" s="21"/>
      <c r="E16" s="50"/>
      <c r="F16" s="59"/>
    </row>
    <row r="17" spans="1:6" s="4" customFormat="1" ht="18" customHeight="1">
      <c r="A17" s="15"/>
      <c r="B17" s="22" t="s">
        <v>71</v>
      </c>
      <c r="C17" s="22"/>
      <c r="D17" s="22"/>
      <c r="E17" s="51"/>
      <c r="F17" s="59"/>
    </row>
    <row r="18" spans="1:6" s="4" customFormat="1" ht="18" customHeight="1">
      <c r="A18" s="15"/>
      <c r="B18" s="22" t="s">
        <v>83</v>
      </c>
      <c r="C18" s="22"/>
      <c r="D18" s="22"/>
      <c r="E18" s="51"/>
      <c r="F18" s="59"/>
    </row>
    <row r="19" spans="1:6" s="4" customFormat="1" ht="18" customHeight="1">
      <c r="A19" s="16"/>
      <c r="B19" s="23" t="s">
        <v>23</v>
      </c>
      <c r="C19" s="23"/>
      <c r="D19" s="23"/>
      <c r="E19" s="52"/>
      <c r="F19" s="59"/>
    </row>
    <row r="20" spans="1:6" ht="18" customHeight="1">
      <c r="A20" s="17" t="s">
        <v>3</v>
      </c>
      <c r="B20" s="17"/>
      <c r="C20" s="17"/>
      <c r="D20" s="17"/>
      <c r="E20" s="17"/>
      <c r="F20" s="24"/>
    </row>
    <row r="21" spans="1:6" ht="18" customHeight="1">
      <c r="A21" s="13" t="s">
        <v>84</v>
      </c>
      <c r="B21" s="20" t="s">
        <v>19</v>
      </c>
      <c r="C21" s="30" t="s">
        <v>35</v>
      </c>
      <c r="D21" s="41"/>
      <c r="E21" s="49"/>
      <c r="F21" s="24"/>
    </row>
    <row r="22" spans="1:6" ht="34.5" customHeight="1">
      <c r="A22" s="13" t="s">
        <v>86</v>
      </c>
      <c r="B22" s="20" t="s">
        <v>46</v>
      </c>
      <c r="C22" s="30" t="s">
        <v>202</v>
      </c>
      <c r="D22" s="41"/>
      <c r="E22" s="49"/>
      <c r="F22" s="24"/>
    </row>
    <row r="23" spans="1:6" ht="34.5" customHeight="1">
      <c r="A23" s="13" t="s">
        <v>88</v>
      </c>
      <c r="B23" s="20" t="s">
        <v>82</v>
      </c>
      <c r="C23" s="30" t="s">
        <v>113</v>
      </c>
      <c r="D23" s="41"/>
      <c r="E23" s="49"/>
      <c r="F23" s="24"/>
    </row>
    <row r="24" spans="1:6" ht="18" customHeight="1">
      <c r="A24" s="13" t="s">
        <v>90</v>
      </c>
      <c r="B24" s="20" t="s">
        <v>73</v>
      </c>
      <c r="C24" s="30" t="s">
        <v>329</v>
      </c>
      <c r="D24" s="41"/>
      <c r="E24" s="49"/>
      <c r="F24" s="24"/>
    </row>
    <row r="25" spans="1:6" ht="34.5" customHeight="1">
      <c r="A25" s="13" t="s">
        <v>91</v>
      </c>
      <c r="B25" s="20" t="s">
        <v>206</v>
      </c>
      <c r="C25" s="30" t="s">
        <v>330</v>
      </c>
      <c r="D25" s="41"/>
      <c r="E25" s="49"/>
      <c r="F25" s="24"/>
    </row>
    <row r="26" spans="1:6" ht="18" customHeight="1">
      <c r="A26" s="13" t="s">
        <v>92</v>
      </c>
      <c r="B26" s="20" t="s">
        <v>47</v>
      </c>
      <c r="C26" s="27">
        <v>45444</v>
      </c>
      <c r="D26" s="39"/>
      <c r="E26" s="53" t="s">
        <v>260</v>
      </c>
      <c r="F26" s="24"/>
    </row>
    <row r="27" spans="1:6" ht="18" customHeight="1">
      <c r="A27" s="13" t="s">
        <v>45</v>
      </c>
      <c r="B27" s="20" t="s">
        <v>38</v>
      </c>
      <c r="C27" s="27">
        <v>45536</v>
      </c>
      <c r="D27" s="39"/>
      <c r="E27" s="53" t="s">
        <v>261</v>
      </c>
      <c r="F27" s="24"/>
    </row>
    <row r="28" spans="1:6" ht="18" customHeight="1">
      <c r="A28" s="13" t="s">
        <v>93</v>
      </c>
      <c r="B28" s="20" t="s">
        <v>51</v>
      </c>
      <c r="C28" s="31" t="s">
        <v>87</v>
      </c>
      <c r="D28" s="42"/>
      <c r="E28" s="54"/>
      <c r="F28" s="24"/>
    </row>
    <row r="29" spans="1:6" ht="18" customHeight="1">
      <c r="A29" s="13" t="s">
        <v>55</v>
      </c>
      <c r="B29" s="20" t="s">
        <v>80</v>
      </c>
      <c r="C29" s="32">
        <v>1</v>
      </c>
      <c r="D29" s="43"/>
      <c r="E29" s="55"/>
      <c r="F29" s="24"/>
    </row>
    <row r="30" spans="1:6" ht="18" customHeight="1">
      <c r="A30" s="13" t="s">
        <v>79</v>
      </c>
      <c r="B30" s="20" t="s">
        <v>78</v>
      </c>
      <c r="C30" s="33">
        <f>IFERROR(入力内容[収支予算_補助金交付額],"")</f>
        <v>462000</v>
      </c>
      <c r="D30" s="44" t="s">
        <v>102</v>
      </c>
      <c r="E30" s="56"/>
      <c r="F30" s="24"/>
    </row>
    <row r="31" spans="1:6" s="4" customFormat="1" ht="18" customHeight="1">
      <c r="A31" s="14" t="s">
        <v>69</v>
      </c>
      <c r="B31" s="21"/>
      <c r="C31" s="21"/>
      <c r="D31" s="21"/>
      <c r="E31" s="50"/>
      <c r="F31" s="59"/>
    </row>
    <row r="32" spans="1:6" s="4" customFormat="1" ht="18" customHeight="1">
      <c r="A32" s="16"/>
      <c r="B32" s="23" t="s">
        <v>352</v>
      </c>
      <c r="C32" s="23"/>
      <c r="D32" s="23"/>
      <c r="E32" s="52"/>
      <c r="F32" s="59"/>
    </row>
    <row r="33" spans="1:6" s="4" customFormat="1" ht="18" customHeight="1">
      <c r="A33" s="17" t="s">
        <v>66</v>
      </c>
      <c r="B33" s="17"/>
      <c r="C33" s="17"/>
      <c r="D33" s="17"/>
      <c r="E33" s="17"/>
      <c r="F33" s="59"/>
    </row>
    <row r="34" spans="1:6" ht="18" customHeight="1">
      <c r="A34" s="13" t="s">
        <v>84</v>
      </c>
      <c r="B34" s="20" t="s">
        <v>15</v>
      </c>
      <c r="C34" s="30" t="s">
        <v>236</v>
      </c>
      <c r="D34" s="41"/>
      <c r="E34" s="49"/>
      <c r="F34" s="24"/>
    </row>
    <row r="35" spans="1:6" ht="18" customHeight="1">
      <c r="A35" s="13" t="s">
        <v>86</v>
      </c>
      <c r="B35" s="20" t="s">
        <v>5</v>
      </c>
      <c r="C35" s="34" t="s">
        <v>268</v>
      </c>
      <c r="D35" s="45" t="s">
        <v>197</v>
      </c>
      <c r="E35" s="57"/>
      <c r="F35" s="24"/>
    </row>
    <row r="36" spans="1:6" ht="18" customHeight="1">
      <c r="A36" s="13" t="s">
        <v>88</v>
      </c>
      <c r="B36" s="20" t="s">
        <v>13</v>
      </c>
      <c r="C36" s="30" t="s">
        <v>331</v>
      </c>
      <c r="D36" s="41"/>
      <c r="E36" s="49"/>
      <c r="F36" s="24"/>
    </row>
    <row r="37" spans="1:6" ht="18" customHeight="1">
      <c r="A37" s="13" t="s">
        <v>90</v>
      </c>
      <c r="B37" s="20" t="s">
        <v>59</v>
      </c>
      <c r="C37" s="30" t="s">
        <v>332</v>
      </c>
      <c r="D37" s="41"/>
      <c r="E37" s="49"/>
      <c r="F37" s="24"/>
    </row>
    <row r="38" spans="1:6" ht="18" customHeight="1">
      <c r="A38" s="13" t="s">
        <v>91</v>
      </c>
      <c r="B38" s="20" t="s">
        <v>52</v>
      </c>
      <c r="C38" s="30" t="s">
        <v>333</v>
      </c>
      <c r="D38" s="41"/>
      <c r="E38" s="49"/>
      <c r="F38" s="24"/>
    </row>
    <row r="39" spans="1:6">
      <c r="A39" s="18"/>
      <c r="B39" s="24"/>
      <c r="C39" s="24"/>
      <c r="D39" s="24"/>
      <c r="E39" s="24"/>
      <c r="F39" s="24"/>
    </row>
  </sheetData>
  <mergeCells count="36">
    <mergeCell ref="A1:E1"/>
    <mergeCell ref="A2:E2"/>
    <mergeCell ref="A4:C4"/>
    <mergeCell ref="D6:E6"/>
    <mergeCell ref="D7:E7"/>
    <mergeCell ref="A8:E8"/>
    <mergeCell ref="A9:E9"/>
    <mergeCell ref="C10:E10"/>
    <mergeCell ref="D11:E11"/>
    <mergeCell ref="C12:E12"/>
    <mergeCell ref="C13:E13"/>
    <mergeCell ref="C14:E14"/>
    <mergeCell ref="C15:E15"/>
    <mergeCell ref="A16:E16"/>
    <mergeCell ref="B17:E17"/>
    <mergeCell ref="B18:E18"/>
    <mergeCell ref="B19:E19"/>
    <mergeCell ref="A20:E20"/>
    <mergeCell ref="C21:E21"/>
    <mergeCell ref="C22:E22"/>
    <mergeCell ref="C23:E23"/>
    <mergeCell ref="C24:E24"/>
    <mergeCell ref="C25:E25"/>
    <mergeCell ref="C26:D26"/>
    <mergeCell ref="C27:D27"/>
    <mergeCell ref="C28:E28"/>
    <mergeCell ref="C29:E29"/>
    <mergeCell ref="D30:E30"/>
    <mergeCell ref="A31:E31"/>
    <mergeCell ref="B32:E32"/>
    <mergeCell ref="A33:E33"/>
    <mergeCell ref="C34:E34"/>
    <mergeCell ref="D35:E35"/>
    <mergeCell ref="C36:E36"/>
    <mergeCell ref="C37:E37"/>
    <mergeCell ref="C38:E38"/>
  </mergeCells>
  <phoneticPr fontId="2" type="Hiragana"/>
  <printOptions horizontalCentered="1"/>
  <pageMargins left="0.59055118110236215" right="0.59055118110236215" top="0.39370078740157477" bottom="0.39370078740157477" header="0.3" footer="0.19685039370078738"/>
  <pageSetup paperSize="9" fitToWidth="1" fitToHeight="1" orientation="portrait" usePrinterDefaults="1" r:id="rId1"/>
  <headerFooter>
    <oddFooter xml:space="preserve">&amp;R&amp;P/&amp;N </oddFooter>
  </headerFooter>
  <drawing r:id="rId2"/>
  <legacyDrawing r:id="rId3"/>
  <mc:AlternateContent>
    <mc:Choice xmlns:x14="http://schemas.microsoft.com/office/spreadsheetml/2009/9/main" Requires="x14">
      <controls>
        <mc:AlternateContent>
          <mc:Choice Requires="x14">
            <control shapeId="11265" r:id="rId4" name="チェック 1">
              <controlPr defaultSize="0" autoPict="0">
                <anchor moveWithCells="1">
                  <from xmlns:xdr="http://schemas.openxmlformats.org/drawingml/2006/spreadsheetDrawing">
                    <xdr:col>0</xdr:col>
                    <xdr:colOff>66675</xdr:colOff>
                    <xdr:row>16</xdr:row>
                    <xdr:rowOff>10160</xdr:rowOff>
                  </from>
                  <to xmlns:xdr="http://schemas.openxmlformats.org/drawingml/2006/spreadsheetDrawing">
                    <xdr:col>1</xdr:col>
                    <xdr:colOff>38100</xdr:colOff>
                    <xdr:row>16</xdr:row>
                    <xdr:rowOff>218440</xdr:rowOff>
                  </to>
                </anchor>
              </controlPr>
            </control>
          </mc:Choice>
        </mc:AlternateContent>
        <mc:AlternateContent>
          <mc:Choice Requires="x14">
            <control shapeId="11266" r:id="rId5" name="チェック 2">
              <controlPr defaultSize="0" autoPict="0">
                <anchor moveWithCells="1">
                  <from xmlns:xdr="http://schemas.openxmlformats.org/drawingml/2006/spreadsheetDrawing">
                    <xdr:col>0</xdr:col>
                    <xdr:colOff>66675</xdr:colOff>
                    <xdr:row>18</xdr:row>
                    <xdr:rowOff>0</xdr:rowOff>
                  </from>
                  <to xmlns:xdr="http://schemas.openxmlformats.org/drawingml/2006/spreadsheetDrawing">
                    <xdr:col>1</xdr:col>
                    <xdr:colOff>38100</xdr:colOff>
                    <xdr:row>18</xdr:row>
                    <xdr:rowOff>209550</xdr:rowOff>
                  </to>
                </anchor>
              </controlPr>
            </control>
          </mc:Choice>
        </mc:AlternateContent>
        <mc:AlternateContent>
          <mc:Choice Requires="x14">
            <control shapeId="11267" r:id="rId6" name="チェック 3">
              <controlPr defaultSize="0" autoPict="0">
                <anchor moveWithCells="1">
                  <from xmlns:xdr="http://schemas.openxmlformats.org/drawingml/2006/spreadsheetDrawing">
                    <xdr:col>0</xdr:col>
                    <xdr:colOff>66675</xdr:colOff>
                    <xdr:row>17</xdr:row>
                    <xdr:rowOff>0</xdr:rowOff>
                  </from>
                  <to xmlns:xdr="http://schemas.openxmlformats.org/drawingml/2006/spreadsheetDrawing">
                    <xdr:col>1</xdr:col>
                    <xdr:colOff>38100</xdr:colOff>
                    <xdr:row>17</xdr:row>
                    <xdr:rowOff>209550</xdr:rowOff>
                  </to>
                </anchor>
              </controlPr>
            </control>
          </mc:Choice>
        </mc:AlternateContent>
        <mc:AlternateContent>
          <mc:Choice Requires="x14">
            <control shapeId="11268" r:id="rId7" name="チェック 4">
              <controlPr defaultSize="0" autoPict="0">
                <anchor moveWithCells="1">
                  <from xmlns:xdr="http://schemas.openxmlformats.org/drawingml/2006/spreadsheetDrawing">
                    <xdr:col>0</xdr:col>
                    <xdr:colOff>66675</xdr:colOff>
                    <xdr:row>31</xdr:row>
                    <xdr:rowOff>0</xdr:rowOff>
                  </from>
                  <to xmlns:xdr="http://schemas.openxmlformats.org/drawingml/2006/spreadsheetDrawing">
                    <xdr:col>1</xdr:col>
                    <xdr:colOff>38100</xdr:colOff>
                    <xdr:row>31</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補助区分!$A$2:$A$5</xm:f>
          </x14:formula1>
          <xm:sqref>C28:E28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0">
    <tabColor theme="1"/>
  </sheetPr>
  <dimension ref="A1:F5"/>
  <sheetViews>
    <sheetView workbookViewId="0">
      <selection activeCell="L1" sqref="L1"/>
    </sheetView>
  </sheetViews>
  <sheetFormatPr defaultRowHeight="18.75"/>
  <cols>
    <col min="1" max="1" width="61.5" bestFit="1" customWidth="1"/>
    <col min="2" max="2" width="25.75" bestFit="1" customWidth="1"/>
    <col min="3" max="3" width="14.25" bestFit="1" customWidth="1"/>
    <col min="4" max="4" width="9.125" bestFit="1" customWidth="1"/>
    <col min="5" max="5" width="16.375" bestFit="1" customWidth="1"/>
    <col min="6" max="6" width="11.125" bestFit="1" customWidth="1"/>
  </cols>
  <sheetData>
    <row r="1" spans="1:6">
      <c r="A1" s="362" t="s">
        <v>183</v>
      </c>
      <c r="B1" s="362" t="s">
        <v>77</v>
      </c>
      <c r="C1" s="365" t="s">
        <v>166</v>
      </c>
      <c r="D1" s="365" t="s">
        <v>53</v>
      </c>
      <c r="E1" s="365" t="s">
        <v>9</v>
      </c>
      <c r="F1" s="370" t="s">
        <v>177</v>
      </c>
    </row>
    <row r="2" spans="1:6">
      <c r="A2" s="363"/>
      <c r="B2" s="363"/>
      <c r="C2" s="366"/>
      <c r="D2" s="368"/>
      <c r="E2" s="366"/>
      <c r="F2" s="371"/>
    </row>
    <row r="3" spans="1:6">
      <c r="A3" s="363" t="str">
        <f>補助区分リスト[[#This Row],[補助区分]]&amp;"（補助割合"&amp;補助区分リスト[[#This Row],[補助割合_表示]]&amp;"・補助上限額"&amp;補助区分リスト[[#This Row],[補助上限額_表示]]&amp;"）"</f>
        <v>地域づくり型補助金（補助割合10/10・補助上限額50万円）</v>
      </c>
      <c r="B3" s="363" t="s">
        <v>178</v>
      </c>
      <c r="C3" s="366" t="s">
        <v>168</v>
      </c>
      <c r="D3" s="368">
        <v>1</v>
      </c>
      <c r="E3" s="366" t="s">
        <v>172</v>
      </c>
      <c r="F3" s="371">
        <v>500000</v>
      </c>
    </row>
    <row r="4" spans="1:6">
      <c r="A4" s="363" t="str">
        <f>補助区分リスト[[#This Row],[補助区分]]&amp;"（補助割合"&amp;補助区分リスト[[#This Row],[補助割合_表示]]&amp;"・補助上限額"&amp;補助区分リスト[[#This Row],[補助上限額_表示]]&amp;"）"</f>
        <v>地域リーダー協働型補助金（補助割合10/10・補助上限額100万円）</v>
      </c>
      <c r="B4" s="363" t="s">
        <v>181</v>
      </c>
      <c r="C4" s="366" t="s">
        <v>168</v>
      </c>
      <c r="D4" s="368">
        <v>1</v>
      </c>
      <c r="E4" s="366" t="s">
        <v>174</v>
      </c>
      <c r="F4" s="371">
        <v>1000000</v>
      </c>
    </row>
    <row r="5" spans="1:6">
      <c r="A5" s="363" t="str">
        <f>補助区分リスト[[#This Row],[補助区分]]&amp;"（補助割合"&amp;補助区分リスト[[#This Row],[補助割合_表示]]&amp;"・補助上限額"&amp;補助区分リスト[[#This Row],[補助上限額_表示]]&amp;"）"</f>
        <v>スタート応援型補助金（補助割合8/10・補助上限額15万円）</v>
      </c>
      <c r="B5" s="364" t="s">
        <v>182</v>
      </c>
      <c r="C5" s="367" t="s">
        <v>170</v>
      </c>
      <c r="D5" s="369">
        <v>0.8</v>
      </c>
      <c r="E5" s="367" t="s">
        <v>176</v>
      </c>
      <c r="F5" s="372">
        <v>150000</v>
      </c>
    </row>
  </sheetData>
  <phoneticPr fontId="2" type="Hiragana"/>
  <pageMargins left="0.7" right="0.7" top="0.75" bottom="0.75" header="0.3" footer="0.3"/>
  <pageSetup paperSize="9" fitToWidth="1" fitToHeight="1" orientation="portrait" usePrinterDefaults="1"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1">
    <tabColor theme="1"/>
  </sheetPr>
  <dimension ref="A1:BJ8"/>
  <sheetViews>
    <sheetView topLeftCell="L1" workbookViewId="0">
      <selection activeCell="L1" sqref="L1"/>
    </sheetView>
  </sheetViews>
  <sheetFormatPr defaultColWidth="12.625" defaultRowHeight="12"/>
  <cols>
    <col min="1" max="16384" width="12.625" style="373"/>
  </cols>
  <sheetData>
    <row r="1" spans="1:62" ht="60.75" customHeight="1">
      <c r="A1" s="374" t="s">
        <v>7</v>
      </c>
      <c r="B1" s="374" t="s">
        <v>10</v>
      </c>
      <c r="C1" s="374" t="s">
        <v>231</v>
      </c>
      <c r="D1" s="374" t="s">
        <v>232</v>
      </c>
      <c r="E1" s="374" t="s">
        <v>234</v>
      </c>
      <c r="F1" s="374" t="s">
        <v>173</v>
      </c>
      <c r="G1" s="374" t="s">
        <v>115</v>
      </c>
      <c r="H1" s="374" t="s">
        <v>237</v>
      </c>
      <c r="I1" s="374" t="s">
        <v>130</v>
      </c>
      <c r="J1" s="374" t="s">
        <v>239</v>
      </c>
      <c r="K1" s="374" t="s">
        <v>240</v>
      </c>
      <c r="L1" s="374" t="s">
        <v>22</v>
      </c>
      <c r="M1" s="374" t="s">
        <v>241</v>
      </c>
      <c r="N1" s="374" t="s">
        <v>57</v>
      </c>
      <c r="O1" s="374" t="s">
        <v>243</v>
      </c>
      <c r="P1" s="374" t="s">
        <v>26</v>
      </c>
      <c r="Q1" s="374" t="s">
        <v>244</v>
      </c>
      <c r="R1" s="374" t="s">
        <v>245</v>
      </c>
      <c r="S1" s="374" t="s">
        <v>247</v>
      </c>
      <c r="T1" s="374" t="s">
        <v>225</v>
      </c>
      <c r="U1" s="374" t="s">
        <v>21</v>
      </c>
      <c r="V1" s="374" t="s">
        <v>58</v>
      </c>
      <c r="W1" s="374" t="s">
        <v>223</v>
      </c>
      <c r="X1" s="374" t="s">
        <v>8</v>
      </c>
      <c r="Y1" s="374" t="s">
        <v>267</v>
      </c>
      <c r="Z1" s="374" t="s">
        <v>248</v>
      </c>
      <c r="AA1" s="374" t="s">
        <v>249</v>
      </c>
      <c r="AB1" s="374" t="s">
        <v>250</v>
      </c>
      <c r="AC1" s="374" t="s">
        <v>169</v>
      </c>
      <c r="AD1" s="374" t="s">
        <v>226</v>
      </c>
      <c r="AE1" s="374" t="s">
        <v>163</v>
      </c>
      <c r="AF1" s="383" t="s">
        <v>251</v>
      </c>
      <c r="AG1" s="383" t="s">
        <v>252</v>
      </c>
      <c r="AH1" s="383" t="s">
        <v>142</v>
      </c>
      <c r="AI1" s="383" t="s">
        <v>253</v>
      </c>
      <c r="AJ1" s="383" t="s">
        <v>132</v>
      </c>
      <c r="AK1" s="383" t="s">
        <v>74</v>
      </c>
      <c r="AL1" s="383" t="s">
        <v>153</v>
      </c>
      <c r="AM1" s="384" t="s">
        <v>144</v>
      </c>
      <c r="AN1" s="384" t="s">
        <v>254</v>
      </c>
      <c r="AO1" s="384" t="s">
        <v>255</v>
      </c>
      <c r="AP1" s="384" t="s">
        <v>158</v>
      </c>
      <c r="AQ1" s="386" t="s">
        <v>39</v>
      </c>
      <c r="AR1" s="386" t="s">
        <v>157</v>
      </c>
      <c r="AS1" s="388" t="s">
        <v>30</v>
      </c>
      <c r="AT1" s="388" t="s">
        <v>89</v>
      </c>
      <c r="AU1" s="388" t="s">
        <v>257</v>
      </c>
      <c r="AV1" s="389" t="s">
        <v>229</v>
      </c>
      <c r="AW1" s="389" t="s">
        <v>42</v>
      </c>
      <c r="AX1" s="389" t="s">
        <v>110</v>
      </c>
      <c r="AY1" s="389" t="s">
        <v>230</v>
      </c>
      <c r="AZ1" s="389" t="s">
        <v>224</v>
      </c>
      <c r="BA1" s="389" t="s">
        <v>258</v>
      </c>
      <c r="BB1" s="389" t="s">
        <v>233</v>
      </c>
      <c r="BC1" s="389" t="s">
        <v>259</v>
      </c>
      <c r="BD1" s="389" t="s">
        <v>349</v>
      </c>
      <c r="BE1" s="389" t="s">
        <v>269</v>
      </c>
      <c r="BF1" s="389" t="s">
        <v>270</v>
      </c>
      <c r="BG1" s="389" t="s">
        <v>129</v>
      </c>
      <c r="BH1" s="389" t="s">
        <v>306</v>
      </c>
      <c r="BI1" s="389" t="s">
        <v>127</v>
      </c>
      <c r="BJ1" s="389" t="s">
        <v>322</v>
      </c>
    </row>
    <row r="2" spans="1:62" ht="60.75" customHeight="1">
      <c r="A2" s="375">
        <f>'01_第1号様式_交付申請書'!E3</f>
        <v>45402</v>
      </c>
      <c r="B2" s="377" t="str">
        <f>'01_第1号様式_交付申請書'!D5</f>
        <v>〒000-0000</v>
      </c>
      <c r="C2" s="377" t="str">
        <f>'01_第1号様式_交付申請書'!E5</f>
        <v>別海町別海000番地</v>
      </c>
      <c r="D2" s="377" t="str">
        <f>'01_第1号様式_交付申請書'!D6</f>
        <v>○○○○実行委員会</v>
      </c>
      <c r="E2" s="377" t="str">
        <f>'01_第1号様式_交付申請書'!D7</f>
        <v>実行委員長　○○　○○</v>
      </c>
      <c r="F2" s="375">
        <f>'01_第1号様式_交付申請書'!C10</f>
        <v>45272</v>
      </c>
      <c r="G2" s="379">
        <f>'01_第1号様式_交付申請書'!C11</f>
        <v>20</v>
      </c>
      <c r="H2" s="379">
        <f>'01_第1号様式_交付申請書'!D11</f>
        <v>15</v>
      </c>
      <c r="I2" s="379" t="str">
        <f>'01_第1号様式_交付申請書'!C12</f>
        <v>https://www.facebook.com/～～～</v>
      </c>
      <c r="J2" s="377" t="str">
        <f>'01_第1号様式_交付申請書'!C13</f>
        <v>近年の○○○減少・縮減傾向によって、地域の○○○が失われていました。○○○と考え、○○○の観点から○○○に着目し、有志による団体結成に至りました。</v>
      </c>
      <c r="K2" s="377" t="str">
        <f>'01_第1号様式_交付申請書'!C14</f>
        <v>昨年、団体を結成してから○○○を○回、参加者が○名あり、○○○に効果がありました。</v>
      </c>
      <c r="L2" s="377" t="str">
        <f>'01_第1号様式_交付申請書'!C15</f>
        <v>有　／　無（　　月　　日開設予定）</v>
      </c>
      <c r="M2" s="377" t="str">
        <f>'01_第1号様式_交付申請書'!C21</f>
        <v>○○○開催事業</v>
      </c>
      <c r="N2" s="377" t="str">
        <f>'01_第1号様式_交付申請書'!C22</f>
        <v>○○○の○○○を解決するため、○○○によって○○○となることを目的とします。</v>
      </c>
      <c r="O2" s="377" t="str">
        <f>'01_第1号様式_交付申請書'!C23</f>
        <v>○月○日（○）に○○○で○○○を開催する。</v>
      </c>
      <c r="P2" s="377" t="str">
        <f>'01_第1号様式_交付申請書'!C24</f>
        <v>○○○のような町民を対象に○○名の参加を見込みます。</v>
      </c>
      <c r="Q2" s="377" t="str">
        <f>'01_第1号様式_交付申請書'!C25</f>
        <v>○○○の開催により、○○○が○○○となります。</v>
      </c>
      <c r="R2" s="375">
        <f>'01_第1号様式_交付申請書'!C26</f>
        <v>45444</v>
      </c>
      <c r="S2" s="375">
        <f>'01_第1号様式_交付申請書'!C27</f>
        <v>45536</v>
      </c>
      <c r="T2" s="380">
        <f>'01_第1号様式_交付申請書'!C29</f>
        <v>1</v>
      </c>
      <c r="U2" s="377" t="str">
        <f>'01_第1号様式_交付申請書'!C28</f>
        <v>地域づくり型補助金（補助割合10/10・補助上限額50万円）</v>
      </c>
      <c r="V2" s="377" t="str">
        <f>VLOOKUP(入力内容[事業計画_補助区分表示],補助区分リスト[],2,FALSE)</f>
        <v>地域づくり型補助金</v>
      </c>
      <c r="W2" s="377" t="str">
        <f>VLOOKUP(入力内容[事業計画_補助区分表示],補助区分リスト[],3,FALSE)</f>
        <v>10/10</v>
      </c>
      <c r="X2" s="377">
        <f>VLOOKUP(入力内容[事業計画_補助区分表示],補助区分リスト[],4,FALSE)</f>
        <v>1</v>
      </c>
      <c r="Y2" s="381">
        <f>VLOOKUP(入力内容[事業計画_補助区分表示],補助区分リスト[],6,FALSE)</f>
        <v>500000</v>
      </c>
      <c r="Z2" s="382" t="str">
        <f>'01_第1号様式_交付申請書'!C34</f>
        <v>○○　○○</v>
      </c>
      <c r="AA2" s="377" t="str">
        <f>'01_第1号様式_交付申請書'!C35</f>
        <v>〒000-0000</v>
      </c>
      <c r="AB2" s="377" t="str">
        <f>'01_第1号様式_交付申請書'!D35</f>
        <v>別海町別海○○番地</v>
      </c>
      <c r="AC2" s="377" t="str">
        <f>'01_第1号様式_交付申請書'!C36</f>
        <v>090-0000-0000</v>
      </c>
      <c r="AD2" s="377" t="str">
        <f>'01_第1号様式_交付申請書'!C37</f>
        <v>○○○○○○＠○○○.com</v>
      </c>
      <c r="AE2" s="377" t="str">
        <f>'01_第1号様式_交付申請書'!C38</f>
        <v>平日日中の連絡は電話ではなくメールでください。</v>
      </c>
      <c r="AF2" s="381">
        <f>予算_収入[[#Totals],[列9]]</f>
        <v>562800</v>
      </c>
      <c r="AG2" s="381">
        <f>予算_支出_対象[[#Totals],[列8]]</f>
        <v>462800</v>
      </c>
      <c r="AH2" s="381">
        <f>予算_支出_対象外[[#Totals],[列8]]</f>
        <v>100000</v>
      </c>
      <c r="AI2" s="381">
        <f>入力内容[収支予算_補助対象経費_小計]+入力内容[収支予算_補助対象外経費_小計]</f>
        <v>562800</v>
      </c>
      <c r="AJ2" s="381">
        <f>ROUNDDOWN(入力内容[収支予算_補助対象経費_小計]*入力内容[事業計画_補助割合],-3)</f>
        <v>462000</v>
      </c>
      <c r="AK2" s="381">
        <f>'02_第2号様式_収支予算書'!I6</f>
        <v>462000</v>
      </c>
      <c r="AL2" s="377" t="b">
        <v>1</v>
      </c>
      <c r="AM2" s="375">
        <f>'03_規則第5号様式_着手届'!AJ5</f>
        <v>45445</v>
      </c>
      <c r="AN2" s="375">
        <f>'03_規則第5号様式_着手届'!A13</f>
        <v>45432</v>
      </c>
      <c r="AO2" s="377">
        <f>'03_規則第5号様式_着手届'!Y13</f>
        <v>100</v>
      </c>
      <c r="AP2" s="385">
        <f>'03_規則第5号様式_着手届'!A15</f>
        <v>45444</v>
      </c>
      <c r="AQ2" s="375">
        <f>'05_規則第7号様式_完了届'!A11</f>
        <v>45537</v>
      </c>
      <c r="AR2" s="387">
        <f>'05_規則第7号様式_完了届'!AK8</f>
        <v>45534</v>
      </c>
      <c r="AS2" s="375">
        <f>'06_第4号様式_事業実績報告書'!E3</f>
        <v>45537</v>
      </c>
      <c r="AT2" s="377" t="str">
        <f>'06_第4号様式_事業実績報告書'!C13</f>
        <v>○月○日（○）に○○○で○○○を開催した。</v>
      </c>
      <c r="AU2" s="377" t="str">
        <f>'06_第4号様式_事業実績報告書'!C14</f>
        <v>○○○の開催により○○○が解消され、○○○の○○○が促進された。</v>
      </c>
      <c r="AV2" s="381">
        <f>決算_収入[[#Totals],[列9]]</f>
        <v>605000</v>
      </c>
      <c r="AW2" s="381">
        <f>決算_支出_対象[[#Totals],[列8]]</f>
        <v>592680</v>
      </c>
      <c r="AX2" s="381">
        <f>ROUNDDOWN(入力内容[収支決算_補助対象経費_小計]*入力内容[事業計画_補助割合],-3)</f>
        <v>592000</v>
      </c>
      <c r="AY2" s="381">
        <f>決算_支出_対象外[[#Totals],[列8]]</f>
        <v>10000</v>
      </c>
      <c r="AZ2" s="381">
        <f>'07_収支決算書(第5号様式)'!I33</f>
        <v>602680</v>
      </c>
      <c r="BA2" s="381">
        <f>入力内容[収支決算_収入の部_収入総額]-入力内容[収支決算_支出の部_支出総額]</f>
        <v>2320</v>
      </c>
      <c r="BB2" s="377" t="b">
        <v>0</v>
      </c>
      <c r="BC2" s="381">
        <f>入力内容[収支決算_補助対象経費_小計]-入力内容[収支決算_収支差引額（余剰金）]</f>
        <v>590360</v>
      </c>
      <c r="BD2" s="381">
        <f>ROUNDDOWN(入力内容[収支決算_補助対象経費（控除後）]*入力内容[事業計画_補助割合],-3)</f>
        <v>590000</v>
      </c>
      <c r="BE2" s="381" t="str">
        <f>IF(入力内容[収支決算_余剰金繰越有無]=TRUE,入力内容[収支決算_補助対象経費_小計],"")</f>
        <v/>
      </c>
      <c r="BF2" s="381" t="str">
        <f>IF(入力内容[収支決算_余剰金繰越有無]=TRUE,入力内容[収支決算_収支差引額（余剰金）],"")</f>
        <v/>
      </c>
      <c r="BG2" s="381" t="str">
        <f>IF(入力内容[収支決算_余剰金繰越有無]=TRUE,入力内容[収支決算_補助対象経費（控除後）],"")</f>
        <v/>
      </c>
      <c r="BH2" s="381" t="str">
        <f>IF(入力内容[収支決算_余剰金繰越有無]=TRUE,MIN(入力内容[収支決算_補助対象経費（控除後）*補助割合],入力内容[事業計画_補助上限額]),"")</f>
        <v/>
      </c>
      <c r="BI2" s="381">
        <f>IF(入力内容[収支決算_余剰金繰越有無]=TRUE,入力内容[収支決算_控除表示_補助対象経費（控除後）*補助割合],'07_収支決算書(第5号様式)'!I6)</f>
        <v>500000</v>
      </c>
      <c r="BJ2" s="377">
        <f>入力内容[収支決算_補助金精算額]-入力内容[収支予算_補助金交付額]</f>
        <v>38000</v>
      </c>
    </row>
    <row r="4" spans="1:62">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row>
    <row r="8" spans="1:62">
      <c r="B8" s="378"/>
    </row>
  </sheetData>
  <phoneticPr fontId="2" type="Hiragana"/>
  <pageMargins left="0.7" right="0.7" top="0.75" bottom="0.75" header="0.3" footer="0.3"/>
  <pageSetup paperSize="9" fitToWidth="1" fitToHeight="1" orientation="portrait" usePrinterDefaults="1"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theme="9" tint="0.8"/>
  </sheetPr>
  <dimension ref="A1:K57"/>
  <sheetViews>
    <sheetView view="pageBreakPreview" zoomScaleSheetLayoutView="100" workbookViewId="0">
      <selection sqref="A1:E1"/>
    </sheetView>
  </sheetViews>
  <sheetFormatPr defaultRowHeight="13.5"/>
  <cols>
    <col min="1" max="1" width="2.625" style="61" customWidth="1"/>
    <col min="2" max="3" width="17.125" style="61" customWidth="1"/>
    <col min="4" max="4" width="9.875" style="61" customWidth="1"/>
    <col min="5" max="5" width="3" style="61" customWidth="1"/>
    <col min="6" max="6" width="9.875" style="61" customWidth="1"/>
    <col min="7" max="7" width="3" style="61" customWidth="1"/>
    <col min="8" max="9" width="9.875" style="61" customWidth="1"/>
    <col min="10" max="10" width="0.625" style="61" customWidth="1"/>
    <col min="11" max="11" width="12.5" style="62" bestFit="1" customWidth="1"/>
    <col min="12" max="12" width="8.75" style="61" customWidth="1"/>
    <col min="13" max="16384" width="9" style="61" customWidth="1"/>
  </cols>
  <sheetData>
    <row r="1" spans="1:11" s="63" customFormat="1" ht="12.75" customHeight="1">
      <c r="A1" s="65" t="s">
        <v>104</v>
      </c>
      <c r="B1" s="65"/>
      <c r="C1" s="65"/>
      <c r="D1" s="65"/>
      <c r="E1" s="65"/>
      <c r="F1" s="65"/>
      <c r="G1" s="65"/>
      <c r="H1" s="65"/>
      <c r="I1" s="65"/>
      <c r="J1" s="65"/>
      <c r="K1" s="62"/>
    </row>
    <row r="2" spans="1:11" s="63" customFormat="1" ht="23.25" customHeight="1">
      <c r="A2" s="66" t="s">
        <v>105</v>
      </c>
      <c r="B2" s="66"/>
      <c r="C2" s="66"/>
      <c r="D2" s="66"/>
      <c r="E2" s="66"/>
      <c r="F2" s="66"/>
      <c r="G2" s="66"/>
      <c r="H2" s="66"/>
      <c r="I2" s="66"/>
      <c r="J2" s="66"/>
      <c r="K2" s="62"/>
    </row>
    <row r="3" spans="1:11" s="64" customFormat="1" ht="23.25" customHeight="1">
      <c r="A3" s="65"/>
      <c r="B3" s="65"/>
      <c r="C3" s="65"/>
      <c r="D3" s="96" t="s">
        <v>167</v>
      </c>
      <c r="E3" s="96" t="str">
        <f>入力内容[団体_名称]</f>
        <v>○○○○実行委員会</v>
      </c>
      <c r="F3" s="96"/>
      <c r="G3" s="96"/>
      <c r="H3" s="96"/>
      <c r="I3" s="96"/>
      <c r="J3" s="116"/>
      <c r="K3" s="62"/>
    </row>
    <row r="4" spans="1:11">
      <c r="A4" s="65" t="s">
        <v>207</v>
      </c>
      <c r="B4" s="65"/>
      <c r="C4" s="65"/>
      <c r="D4" s="65"/>
      <c r="E4" s="65"/>
      <c r="F4" s="65"/>
      <c r="G4" s="65"/>
      <c r="H4" s="65"/>
      <c r="I4" s="65"/>
      <c r="J4" s="73"/>
    </row>
    <row r="5" spans="1:11">
      <c r="A5" s="67"/>
      <c r="B5" s="80" t="s">
        <v>246</v>
      </c>
      <c r="C5" s="80" t="s">
        <v>118</v>
      </c>
      <c r="D5" s="80" t="s">
        <v>120</v>
      </c>
      <c r="E5" s="80"/>
      <c r="F5" s="80"/>
      <c r="G5" s="80"/>
      <c r="H5" s="80"/>
      <c r="I5" s="80" t="s">
        <v>98</v>
      </c>
      <c r="J5" s="117"/>
      <c r="K5" s="62" t="s">
        <v>122</v>
      </c>
    </row>
    <row r="6" spans="1:11">
      <c r="A6" s="68"/>
      <c r="B6" s="81" t="s">
        <v>262</v>
      </c>
      <c r="C6" s="81" t="str">
        <f>入力内容[事業計画_補助区分]</f>
        <v>地域づくり型補助金</v>
      </c>
      <c r="D6" s="97">
        <f>入力内容[収支予算_補助対象経費_小計]</f>
        <v>462800</v>
      </c>
      <c r="E6" s="100"/>
      <c r="F6" s="100"/>
      <c r="G6" s="103" t="s">
        <v>121</v>
      </c>
      <c r="H6" s="104" t="str">
        <f>"補助率"&amp;入力内容[事業計画_補助割合表示]</f>
        <v>補助率10/10</v>
      </c>
      <c r="I6" s="109">
        <f>IFERROR(MIN(入力内容[事業計画_補助上限額],入力内容[収支予算_補助対象経費*補助率（千円未満切り捨て）]),"")</f>
        <v>462000</v>
      </c>
      <c r="J6" s="118"/>
      <c r="K6" s="123" t="str">
        <f t="shared" ref="K6:K26" si="0">IFERROR(_xlfn.FORMULATEXT(I6),"")</f>
        <v>=IFERROR(MIN(入力内容[事業計画_補助上限額],入力内容[収支予算_補助対象経費*補助率（千円未満切り捨て）]),"")</v>
      </c>
    </row>
    <row r="7" spans="1:11">
      <c r="A7" s="68"/>
      <c r="B7" s="82" t="s">
        <v>133</v>
      </c>
      <c r="C7" s="82" t="s">
        <v>145</v>
      </c>
      <c r="D7" s="98" t="s">
        <v>60</v>
      </c>
      <c r="E7" s="101" t="s">
        <v>121</v>
      </c>
      <c r="F7" s="101" t="s">
        <v>336</v>
      </c>
      <c r="G7" s="101" t="s">
        <v>121</v>
      </c>
      <c r="H7" s="105" t="s">
        <v>337</v>
      </c>
      <c r="I7" s="110">
        <f>500*30*3</f>
        <v>45000</v>
      </c>
      <c r="J7" s="118"/>
      <c r="K7" s="123" t="str">
        <f t="shared" si="0"/>
        <v>=500*30*3</v>
      </c>
    </row>
    <row r="8" spans="1:11">
      <c r="A8" s="68"/>
      <c r="B8" s="82" t="s">
        <v>334</v>
      </c>
      <c r="C8" s="82" t="s">
        <v>201</v>
      </c>
      <c r="D8" s="98" t="s">
        <v>37</v>
      </c>
      <c r="E8" s="101" t="s">
        <v>121</v>
      </c>
      <c r="F8" s="101" t="s">
        <v>108</v>
      </c>
      <c r="G8" s="101"/>
      <c r="H8" s="105"/>
      <c r="I8" s="110">
        <f>5000*5</f>
        <v>25000</v>
      </c>
      <c r="J8" s="118"/>
      <c r="K8" s="123" t="str">
        <f t="shared" si="0"/>
        <v>=5000*5</v>
      </c>
    </row>
    <row r="9" spans="1:11">
      <c r="A9" s="68"/>
      <c r="B9" s="82" t="s">
        <v>134</v>
      </c>
      <c r="C9" s="82" t="s">
        <v>335</v>
      </c>
      <c r="D9" s="98"/>
      <c r="E9" s="101"/>
      <c r="F9" s="101"/>
      <c r="G9" s="101"/>
      <c r="H9" s="105"/>
      <c r="I9" s="110">
        <v>30800</v>
      </c>
      <c r="J9" s="118"/>
      <c r="K9" s="123" t="str">
        <f t="shared" si="0"/>
        <v/>
      </c>
    </row>
    <row r="10" spans="1:11">
      <c r="A10" s="68"/>
      <c r="B10" s="82"/>
      <c r="C10" s="92"/>
      <c r="D10" s="99"/>
      <c r="E10" s="102"/>
      <c r="F10" s="102"/>
      <c r="G10" s="102"/>
      <c r="H10" s="106"/>
      <c r="I10" s="111"/>
      <c r="J10" s="118"/>
      <c r="K10" s="123" t="str">
        <f t="shared" si="0"/>
        <v/>
      </c>
    </row>
    <row r="11" spans="1:11">
      <c r="A11" s="68"/>
      <c r="B11" s="83" t="s">
        <v>109</v>
      </c>
      <c r="C11" s="93"/>
      <c r="D11" s="93"/>
      <c r="E11" s="93"/>
      <c r="F11" s="93"/>
      <c r="G11" s="93"/>
      <c r="H11" s="107"/>
      <c r="I11" s="112">
        <f>SUBTOTAL(109,予算_収入[列9])</f>
        <v>562800</v>
      </c>
      <c r="J11" s="118"/>
      <c r="K11" s="123" t="str">
        <f t="shared" si="0"/>
        <v>=SUBTOTAL(109,[列9])</v>
      </c>
    </row>
    <row r="12" spans="1:11">
      <c r="A12" s="65"/>
      <c r="B12" s="65"/>
      <c r="C12" s="65"/>
      <c r="D12" s="65"/>
      <c r="E12" s="65"/>
      <c r="F12" s="65"/>
      <c r="G12" s="65"/>
      <c r="H12" s="65"/>
      <c r="I12" s="65"/>
      <c r="J12" s="73"/>
      <c r="K12" s="123" t="str">
        <f t="shared" si="0"/>
        <v/>
      </c>
    </row>
    <row r="13" spans="1:11">
      <c r="A13" s="65" t="s">
        <v>208</v>
      </c>
      <c r="B13" s="65"/>
      <c r="C13" s="65"/>
      <c r="D13" s="65"/>
      <c r="E13" s="65"/>
      <c r="F13" s="65"/>
      <c r="G13" s="65"/>
      <c r="H13" s="65"/>
      <c r="I13" s="65"/>
      <c r="J13" s="73"/>
      <c r="K13" s="123" t="str">
        <f t="shared" si="0"/>
        <v/>
      </c>
    </row>
    <row r="14" spans="1:11" ht="13.5" customHeight="1">
      <c r="A14" s="69"/>
      <c r="B14" s="84" t="s">
        <v>246</v>
      </c>
      <c r="C14" s="84" t="s">
        <v>119</v>
      </c>
      <c r="D14" s="84" t="s">
        <v>120</v>
      </c>
      <c r="E14" s="84"/>
      <c r="F14" s="84"/>
      <c r="G14" s="84"/>
      <c r="H14" s="84"/>
      <c r="I14" s="84" t="s">
        <v>98</v>
      </c>
      <c r="J14" s="119"/>
      <c r="K14" s="122" t="str">
        <f t="shared" si="0"/>
        <v/>
      </c>
    </row>
    <row r="15" spans="1:11" ht="13.5" customHeight="1">
      <c r="A15" s="70" t="s">
        <v>180</v>
      </c>
      <c r="B15" s="82" t="s">
        <v>135</v>
      </c>
      <c r="C15" s="82" t="s">
        <v>29</v>
      </c>
      <c r="D15" s="98" t="s">
        <v>151</v>
      </c>
      <c r="E15" s="101" t="s">
        <v>121</v>
      </c>
      <c r="F15" s="101" t="s">
        <v>162</v>
      </c>
      <c r="G15" s="101" t="s">
        <v>161</v>
      </c>
      <c r="H15" s="105" t="s">
        <v>337</v>
      </c>
      <c r="I15" s="113">
        <f>20000*2*3</f>
        <v>120000</v>
      </c>
      <c r="J15" s="120"/>
      <c r="K15" s="122" t="str">
        <f t="shared" si="0"/>
        <v>=20000*2*3</v>
      </c>
    </row>
    <row r="16" spans="1:11" ht="13.5" customHeight="1">
      <c r="A16" s="70"/>
      <c r="B16" s="82" t="s">
        <v>136</v>
      </c>
      <c r="C16" s="82" t="s">
        <v>116</v>
      </c>
      <c r="D16" s="98" t="s">
        <v>341</v>
      </c>
      <c r="E16" s="101" t="s">
        <v>121</v>
      </c>
      <c r="F16" s="101" t="s">
        <v>56</v>
      </c>
      <c r="G16" s="101" t="s">
        <v>161</v>
      </c>
      <c r="H16" s="105" t="s">
        <v>337</v>
      </c>
      <c r="I16" s="113">
        <f>30*3000*3</f>
        <v>270000</v>
      </c>
      <c r="J16" s="120"/>
      <c r="K16" s="122" t="str">
        <f t="shared" si="0"/>
        <v>=30*3000*3</v>
      </c>
    </row>
    <row r="17" spans="1:11" ht="13.5" customHeight="1">
      <c r="A17" s="70"/>
      <c r="B17" s="82" t="s">
        <v>137</v>
      </c>
      <c r="C17" s="82" t="s">
        <v>146</v>
      </c>
      <c r="D17" s="98" t="s">
        <v>154</v>
      </c>
      <c r="E17" s="101" t="s">
        <v>121</v>
      </c>
      <c r="F17" s="101" t="s">
        <v>56</v>
      </c>
      <c r="G17" s="101" t="s">
        <v>161</v>
      </c>
      <c r="H17" s="105" t="s">
        <v>337</v>
      </c>
      <c r="I17" s="113">
        <f>5*3000*3</f>
        <v>45000</v>
      </c>
      <c r="J17" s="120"/>
      <c r="K17" s="122" t="str">
        <f t="shared" si="0"/>
        <v>=5*3000*3</v>
      </c>
    </row>
    <row r="18" spans="1:11" ht="13.5" customHeight="1">
      <c r="A18" s="70"/>
      <c r="B18" s="82" t="s">
        <v>138</v>
      </c>
      <c r="C18" s="82" t="s">
        <v>147</v>
      </c>
      <c r="D18" s="98" t="s">
        <v>60</v>
      </c>
      <c r="E18" s="101" t="s">
        <v>121</v>
      </c>
      <c r="F18" s="101" t="s">
        <v>14</v>
      </c>
      <c r="G18" s="101" t="s">
        <v>161</v>
      </c>
      <c r="H18" s="105" t="s">
        <v>337</v>
      </c>
      <c r="I18" s="113">
        <f>500*3*3</f>
        <v>4500</v>
      </c>
      <c r="J18" s="120"/>
      <c r="K18" s="122" t="str">
        <f t="shared" si="0"/>
        <v>=500*3*3</v>
      </c>
    </row>
    <row r="19" spans="1:11" ht="13.5" customHeight="1">
      <c r="A19" s="70"/>
      <c r="B19" s="82" t="s">
        <v>139</v>
      </c>
      <c r="C19" s="82" t="s">
        <v>148</v>
      </c>
      <c r="D19" s="98" t="s">
        <v>155</v>
      </c>
      <c r="E19" s="101" t="s">
        <v>121</v>
      </c>
      <c r="F19" s="101" t="s">
        <v>337</v>
      </c>
      <c r="G19" s="101"/>
      <c r="H19" s="105"/>
      <c r="I19" s="113">
        <f>6000*3</f>
        <v>18000</v>
      </c>
      <c r="J19" s="120"/>
      <c r="K19" s="122" t="str">
        <f t="shared" si="0"/>
        <v>=6000*3</v>
      </c>
    </row>
    <row r="20" spans="1:11" ht="13.5" customHeight="1">
      <c r="A20" s="70"/>
      <c r="B20" s="82" t="s">
        <v>140</v>
      </c>
      <c r="C20" s="82" t="s">
        <v>149</v>
      </c>
      <c r="D20" s="98" t="s">
        <v>100</v>
      </c>
      <c r="E20" s="101" t="s">
        <v>121</v>
      </c>
      <c r="F20" s="101" t="s">
        <v>164</v>
      </c>
      <c r="G20" s="101" t="s">
        <v>266</v>
      </c>
      <c r="H20" s="105" t="s">
        <v>32</v>
      </c>
      <c r="I20" s="113">
        <f>600*5+300</f>
        <v>3300</v>
      </c>
      <c r="J20" s="120"/>
      <c r="K20" s="122" t="str">
        <f t="shared" si="0"/>
        <v>=600*5+300</v>
      </c>
    </row>
    <row r="21" spans="1:11" ht="13.5" customHeight="1">
      <c r="A21" s="70"/>
      <c r="B21" s="82" t="s">
        <v>50</v>
      </c>
      <c r="C21" s="82" t="s">
        <v>150</v>
      </c>
      <c r="D21" s="98" t="s">
        <v>60</v>
      </c>
      <c r="E21" s="101" t="s">
        <v>121</v>
      </c>
      <c r="F21" s="101" t="s">
        <v>61</v>
      </c>
      <c r="G21" s="101"/>
      <c r="H21" s="105"/>
      <c r="I21" s="113">
        <f>500*4</f>
        <v>2000</v>
      </c>
      <c r="J21" s="120"/>
      <c r="K21" s="122" t="str">
        <f t="shared" si="0"/>
        <v>=500*4</v>
      </c>
    </row>
    <row r="22" spans="1:11" ht="13.5" customHeight="1">
      <c r="A22" s="70"/>
      <c r="B22" s="82"/>
      <c r="C22" s="82"/>
      <c r="D22" s="98"/>
      <c r="E22" s="101"/>
      <c r="F22" s="101"/>
      <c r="G22" s="101"/>
      <c r="H22" s="105"/>
      <c r="I22" s="113"/>
      <c r="J22" s="120"/>
      <c r="K22" s="122" t="str">
        <f t="shared" si="0"/>
        <v/>
      </c>
    </row>
    <row r="23" spans="1:11" ht="13.5" customHeight="1">
      <c r="A23" s="70"/>
      <c r="B23" s="82"/>
      <c r="C23" s="82"/>
      <c r="D23" s="98"/>
      <c r="E23" s="101"/>
      <c r="F23" s="101"/>
      <c r="G23" s="101"/>
      <c r="H23" s="105"/>
      <c r="I23" s="113"/>
      <c r="J23" s="120"/>
      <c r="K23" s="122" t="str">
        <f t="shared" si="0"/>
        <v/>
      </c>
    </row>
    <row r="24" spans="1:11" ht="13.5" customHeight="1">
      <c r="A24" s="70"/>
      <c r="B24" s="82"/>
      <c r="C24" s="82"/>
      <c r="D24" s="98"/>
      <c r="E24" s="101"/>
      <c r="F24" s="101"/>
      <c r="G24" s="101"/>
      <c r="H24" s="105"/>
      <c r="I24" s="113"/>
      <c r="J24" s="120"/>
      <c r="K24" s="122" t="str">
        <f t="shared" si="0"/>
        <v/>
      </c>
    </row>
    <row r="25" spans="1:11" ht="13.5" customHeight="1">
      <c r="A25" s="71"/>
      <c r="B25" s="85" t="s">
        <v>117</v>
      </c>
      <c r="C25" s="94"/>
      <c r="D25" s="94"/>
      <c r="E25" s="94"/>
      <c r="F25" s="94"/>
      <c r="G25" s="94"/>
      <c r="H25" s="108"/>
      <c r="I25" s="114">
        <f>SUBTOTAL(109,予算_支出_対象[列8])</f>
        <v>462800</v>
      </c>
      <c r="J25" s="120"/>
      <c r="K25" s="122" t="str">
        <f t="shared" si="0"/>
        <v>=SUBTOTAL(109,[列8])</v>
      </c>
    </row>
    <row r="26" spans="1:11" ht="13.5" customHeight="1">
      <c r="A26" s="72" t="s">
        <v>263</v>
      </c>
      <c r="B26" s="82" t="s">
        <v>143</v>
      </c>
      <c r="C26" s="82" t="s">
        <v>338</v>
      </c>
      <c r="D26" s="98" t="s">
        <v>70</v>
      </c>
      <c r="E26" s="101" t="s">
        <v>121</v>
      </c>
      <c r="F26" s="101" t="s">
        <v>340</v>
      </c>
      <c r="G26" s="101"/>
      <c r="H26" s="105"/>
      <c r="I26" s="113">
        <f>3000*10</f>
        <v>30000</v>
      </c>
      <c r="J26" s="120"/>
      <c r="K26" s="122" t="str">
        <f t="shared" si="0"/>
        <v>=3000*10</v>
      </c>
    </row>
    <row r="27" spans="1:11" ht="13.5" customHeight="1">
      <c r="A27" s="72"/>
      <c r="B27" s="82" t="s">
        <v>294</v>
      </c>
      <c r="C27" s="82"/>
      <c r="D27" s="98"/>
      <c r="E27" s="101"/>
      <c r="F27" s="101"/>
      <c r="G27" s="101"/>
      <c r="H27" s="105"/>
      <c r="I27" s="113">
        <f>45000+25000</f>
        <v>70000</v>
      </c>
      <c r="J27" s="120"/>
      <c r="K27" s="122"/>
    </row>
    <row r="28" spans="1:11" ht="13.5" customHeight="1">
      <c r="A28" s="72"/>
      <c r="B28" s="82"/>
      <c r="C28" s="82"/>
      <c r="D28" s="98"/>
      <c r="E28" s="101"/>
      <c r="F28" s="101"/>
      <c r="G28" s="101"/>
      <c r="H28" s="105"/>
      <c r="I28" s="113"/>
      <c r="J28" s="120"/>
      <c r="K28" s="122" t="str">
        <f t="shared" ref="K28:K33" si="1">IFERROR(_xlfn.FORMULATEXT(I28),"")</f>
        <v/>
      </c>
    </row>
    <row r="29" spans="1:11" ht="13.5" customHeight="1">
      <c r="A29" s="72"/>
      <c r="B29" s="82"/>
      <c r="C29" s="82"/>
      <c r="D29" s="98"/>
      <c r="E29" s="101"/>
      <c r="F29" s="101"/>
      <c r="G29" s="101"/>
      <c r="H29" s="105"/>
      <c r="I29" s="113"/>
      <c r="J29" s="120"/>
      <c r="K29" s="122" t="str">
        <f t="shared" si="1"/>
        <v/>
      </c>
    </row>
    <row r="30" spans="1:11" ht="13.5" customHeight="1">
      <c r="A30" s="72"/>
      <c r="B30" s="82"/>
      <c r="C30" s="82"/>
      <c r="D30" s="98"/>
      <c r="E30" s="101"/>
      <c r="F30" s="101"/>
      <c r="G30" s="101"/>
      <c r="H30" s="105"/>
      <c r="I30" s="113"/>
      <c r="J30" s="120"/>
      <c r="K30" s="122" t="str">
        <f t="shared" si="1"/>
        <v/>
      </c>
    </row>
    <row r="31" spans="1:11" ht="13.5" customHeight="1">
      <c r="A31" s="72"/>
      <c r="B31" s="82"/>
      <c r="C31" s="82"/>
      <c r="D31" s="98"/>
      <c r="E31" s="101"/>
      <c r="F31" s="101"/>
      <c r="G31" s="101"/>
      <c r="H31" s="105"/>
      <c r="I31" s="113"/>
      <c r="J31" s="120"/>
      <c r="K31" s="122" t="str">
        <f t="shared" si="1"/>
        <v/>
      </c>
    </row>
    <row r="32" spans="1:11" ht="13.5" customHeight="1">
      <c r="A32" s="72"/>
      <c r="B32" s="86" t="s">
        <v>117</v>
      </c>
      <c r="C32" s="86"/>
      <c r="D32" s="94"/>
      <c r="E32" s="94"/>
      <c r="F32" s="94"/>
      <c r="G32" s="94"/>
      <c r="H32" s="108"/>
      <c r="I32" s="114">
        <f>SUBTOTAL(109,予算_支出_対象外[列8])</f>
        <v>100000</v>
      </c>
      <c r="J32" s="120"/>
      <c r="K32" s="122" t="str">
        <f t="shared" si="1"/>
        <v>=SUBTOTAL(109,[列8])</v>
      </c>
    </row>
    <row r="33" spans="1:11" ht="13.5" customHeight="1">
      <c r="A33" s="65"/>
      <c r="B33" s="85" t="s">
        <v>94</v>
      </c>
      <c r="C33" s="94"/>
      <c r="D33" s="94"/>
      <c r="E33" s="94"/>
      <c r="F33" s="94"/>
      <c r="G33" s="94"/>
      <c r="H33" s="108"/>
      <c r="I33" s="114">
        <f>入力内容[収支予算_支出の部_支出総額]</f>
        <v>562800</v>
      </c>
      <c r="J33" s="120"/>
      <c r="K33" s="122" t="str">
        <f t="shared" si="1"/>
        <v>=入力内容[収支予算_支出の部_支出総額]</v>
      </c>
    </row>
    <row r="34" spans="1:11" ht="13.5" customHeight="1">
      <c r="A34" s="65"/>
      <c r="B34" s="65"/>
      <c r="C34" s="65"/>
      <c r="D34" s="65"/>
      <c r="E34" s="65"/>
      <c r="F34" s="65"/>
      <c r="G34" s="65"/>
      <c r="H34" s="65"/>
      <c r="I34" s="115" t="str">
        <f>IF(I33=予算_収入[[#Totals],[列9]],"","！収入総額と支出総額に差異があります！")</f>
        <v/>
      </c>
      <c r="J34" s="121"/>
    </row>
    <row r="35" spans="1:11">
      <c r="A35" s="73" t="s">
        <v>265</v>
      </c>
      <c r="B35" s="73"/>
      <c r="C35" s="73"/>
      <c r="D35" s="73"/>
      <c r="E35" s="73"/>
      <c r="F35" s="73"/>
      <c r="G35" s="73"/>
      <c r="H35" s="73"/>
      <c r="I35" s="73"/>
      <c r="J35" s="73"/>
    </row>
    <row r="36" spans="1:11">
      <c r="A36" s="74"/>
      <c r="B36" s="87" t="s">
        <v>218</v>
      </c>
      <c r="C36" s="95"/>
      <c r="D36" s="95"/>
      <c r="E36" s="95"/>
      <c r="F36" s="95"/>
      <c r="G36" s="95"/>
      <c r="H36" s="95"/>
      <c r="I36" s="95"/>
      <c r="J36" s="73"/>
    </row>
    <row r="37" spans="1:11">
      <c r="A37" s="73"/>
      <c r="B37" s="75"/>
      <c r="C37" s="73"/>
      <c r="D37" s="73"/>
      <c r="E37" s="73"/>
      <c r="F37" s="73"/>
      <c r="G37" s="73"/>
      <c r="H37" s="73"/>
      <c r="I37" s="73"/>
      <c r="J37" s="73"/>
    </row>
    <row r="38" spans="1:11">
      <c r="A38" s="75" t="s">
        <v>125</v>
      </c>
      <c r="B38" s="75"/>
      <c r="C38" s="73"/>
      <c r="D38" s="73"/>
      <c r="E38" s="73"/>
      <c r="F38" s="73"/>
      <c r="G38" s="73"/>
      <c r="H38" s="73"/>
      <c r="I38" s="73"/>
      <c r="J38" s="73"/>
    </row>
    <row r="39" spans="1:11">
      <c r="A39" s="75"/>
      <c r="B39" s="87" t="s">
        <v>209</v>
      </c>
      <c r="C39" s="87" t="s">
        <v>264</v>
      </c>
      <c r="D39" s="95"/>
      <c r="E39" s="95"/>
      <c r="F39" s="95"/>
      <c r="G39" s="95"/>
      <c r="H39" s="95"/>
      <c r="I39" s="95"/>
      <c r="J39" s="73"/>
    </row>
    <row r="40" spans="1:11">
      <c r="A40" s="76"/>
      <c r="B40" s="75"/>
      <c r="C40" s="73"/>
      <c r="D40" s="73"/>
      <c r="E40" s="73"/>
      <c r="F40" s="73"/>
      <c r="G40" s="73"/>
      <c r="H40" s="73"/>
      <c r="I40" s="73"/>
      <c r="J40" s="73"/>
    </row>
    <row r="41" spans="1:11" ht="17.25" customHeight="1">
      <c r="A41" s="77" t="s">
        <v>211</v>
      </c>
      <c r="B41" s="88" t="s">
        <v>212</v>
      </c>
      <c r="C41" s="88"/>
      <c r="D41" s="88"/>
      <c r="E41" s="88"/>
      <c r="F41" s="88"/>
      <c r="G41" s="88"/>
      <c r="H41" s="88"/>
      <c r="I41" s="88"/>
      <c r="J41" s="88"/>
    </row>
    <row r="42" spans="1:11" ht="30" customHeight="1">
      <c r="A42" s="78" t="s">
        <v>211</v>
      </c>
      <c r="B42" s="89" t="s">
        <v>48</v>
      </c>
      <c r="C42" s="89"/>
      <c r="D42" s="89"/>
      <c r="E42" s="89"/>
      <c r="F42" s="89"/>
      <c r="G42" s="89"/>
      <c r="H42" s="89"/>
      <c r="I42" s="89"/>
      <c r="J42" s="89"/>
    </row>
    <row r="43" spans="1:11">
      <c r="A43" s="65"/>
      <c r="B43" s="90"/>
      <c r="C43" s="90"/>
      <c r="D43" s="90"/>
      <c r="E43" s="90"/>
      <c r="F43" s="90"/>
      <c r="G43" s="90"/>
      <c r="H43" s="90"/>
      <c r="I43" s="90"/>
      <c r="J43" s="90"/>
    </row>
    <row r="44" spans="1:11">
      <c r="A44" s="79"/>
      <c r="B44" s="91"/>
      <c r="C44" s="91"/>
      <c r="D44" s="91"/>
      <c r="E44" s="91"/>
      <c r="F44" s="91"/>
      <c r="G44" s="91"/>
      <c r="H44" s="91"/>
      <c r="I44" s="91"/>
      <c r="J44" s="91"/>
    </row>
    <row r="45" spans="1:11">
      <c r="A45" s="79"/>
      <c r="B45" s="91"/>
      <c r="C45" s="91"/>
      <c r="D45" s="91"/>
      <c r="E45" s="91"/>
      <c r="F45" s="91"/>
      <c r="G45" s="91"/>
      <c r="H45" s="91"/>
      <c r="I45" s="91"/>
      <c r="J45" s="91"/>
    </row>
    <row r="46" spans="1:11">
      <c r="A46" s="79"/>
      <c r="B46" s="79"/>
      <c r="C46" s="79"/>
      <c r="D46" s="79"/>
      <c r="E46" s="79"/>
      <c r="F46" s="79"/>
      <c r="G46" s="79"/>
      <c r="H46" s="79"/>
      <c r="I46" s="79"/>
      <c r="J46" s="79"/>
    </row>
    <row r="47" spans="1:11">
      <c r="A47" s="79"/>
      <c r="B47" s="79"/>
      <c r="C47" s="79"/>
      <c r="D47" s="79"/>
      <c r="E47" s="79"/>
      <c r="F47" s="79"/>
      <c r="G47" s="79"/>
      <c r="H47" s="79"/>
      <c r="I47" s="79"/>
      <c r="J47" s="79"/>
    </row>
    <row r="48" spans="1:11">
      <c r="A48" s="79"/>
      <c r="B48" s="79"/>
      <c r="C48" s="79"/>
      <c r="D48" s="79"/>
      <c r="E48" s="79"/>
      <c r="F48" s="79"/>
      <c r="G48" s="79"/>
      <c r="H48" s="79"/>
      <c r="I48" s="79"/>
      <c r="J48" s="79"/>
    </row>
    <row r="49" spans="1:10">
      <c r="A49" s="79"/>
      <c r="B49" s="79"/>
      <c r="C49" s="79"/>
      <c r="D49" s="79"/>
      <c r="E49" s="79"/>
      <c r="F49" s="79"/>
      <c r="G49" s="79"/>
      <c r="H49" s="79"/>
      <c r="I49" s="79"/>
      <c r="J49" s="79"/>
    </row>
    <row r="50" spans="1:10">
      <c r="A50" s="79"/>
      <c r="B50" s="79"/>
      <c r="C50" s="79"/>
      <c r="D50" s="79"/>
      <c r="E50" s="79"/>
      <c r="F50" s="79"/>
      <c r="G50" s="79"/>
      <c r="H50" s="79"/>
      <c r="I50" s="79"/>
      <c r="J50" s="79"/>
    </row>
    <row r="51" spans="1:10">
      <c r="A51" s="79"/>
      <c r="B51" s="79"/>
      <c r="C51" s="79"/>
      <c r="D51" s="79"/>
      <c r="E51" s="79"/>
      <c r="F51" s="79"/>
      <c r="G51" s="79"/>
      <c r="H51" s="79"/>
      <c r="I51" s="79"/>
      <c r="J51" s="79"/>
    </row>
    <row r="52" spans="1:10">
      <c r="A52" s="79"/>
      <c r="B52" s="79"/>
      <c r="C52" s="79"/>
      <c r="D52" s="79"/>
      <c r="E52" s="79"/>
      <c r="F52" s="79"/>
      <c r="G52" s="79"/>
      <c r="H52" s="79"/>
      <c r="I52" s="79"/>
      <c r="J52" s="79"/>
    </row>
    <row r="53" spans="1:10">
      <c r="A53" s="79"/>
      <c r="B53" s="79"/>
      <c r="C53" s="79"/>
      <c r="D53" s="79"/>
      <c r="E53" s="79"/>
      <c r="F53" s="79"/>
      <c r="G53" s="79"/>
      <c r="H53" s="79"/>
      <c r="I53" s="79"/>
      <c r="J53" s="79"/>
    </row>
    <row r="54" spans="1:10">
      <c r="A54" s="79"/>
      <c r="B54" s="79"/>
      <c r="C54" s="79"/>
      <c r="D54" s="79"/>
      <c r="E54" s="79"/>
      <c r="F54" s="79"/>
      <c r="G54" s="79"/>
      <c r="H54" s="79"/>
      <c r="I54" s="79"/>
      <c r="J54" s="79"/>
    </row>
    <row r="55" spans="1:10">
      <c r="A55" s="79"/>
      <c r="B55" s="79"/>
      <c r="C55" s="79"/>
      <c r="D55" s="79"/>
      <c r="E55" s="79"/>
      <c r="F55" s="79"/>
      <c r="G55" s="79"/>
      <c r="H55" s="79"/>
      <c r="I55" s="79"/>
      <c r="J55" s="79"/>
    </row>
    <row r="56" spans="1:10">
      <c r="A56" s="79"/>
      <c r="B56" s="79"/>
      <c r="C56" s="79"/>
      <c r="D56" s="79"/>
      <c r="E56" s="79"/>
      <c r="F56" s="79"/>
      <c r="G56" s="79"/>
      <c r="H56" s="79"/>
      <c r="I56" s="79"/>
      <c r="J56" s="79"/>
    </row>
    <row r="57" spans="1:10">
      <c r="A57" s="79"/>
      <c r="B57" s="79"/>
      <c r="C57" s="79"/>
      <c r="D57" s="79"/>
      <c r="E57" s="79"/>
      <c r="F57" s="79"/>
      <c r="G57" s="79"/>
      <c r="H57" s="79"/>
      <c r="I57" s="79"/>
      <c r="J57" s="79"/>
    </row>
  </sheetData>
  <mergeCells count="8">
    <mergeCell ref="A2:I2"/>
    <mergeCell ref="E3:I3"/>
    <mergeCell ref="D5:H5"/>
    <mergeCell ref="D14:H14"/>
    <mergeCell ref="B41:I41"/>
    <mergeCell ref="B42:I42"/>
    <mergeCell ref="A15:A25"/>
    <mergeCell ref="A26:A32"/>
  </mergeCells>
  <phoneticPr fontId="2" type="Hiragana"/>
  <printOptions horizontalCentered="1"/>
  <pageMargins left="0.59055118110236215" right="0.59055118110236215" top="0.39370078740157477" bottom="0.39370078740157477" header="0.3" footer="0.19685039370078738"/>
  <pageSetup paperSize="9" fitToWidth="1" fitToHeight="1" orientation="portrait" usePrinterDefaults="1" r:id="rId1"/>
  <headerFooter>
    <oddFooter xml:space="preserve">&amp;R&amp;P/&amp;N </oddFooter>
  </headerFooter>
  <drawing r:id="rId2"/>
  <legacyDrawing r:id="rId3"/>
  <mc:AlternateContent>
    <mc:Choice xmlns:x14="http://schemas.microsoft.com/office/spreadsheetml/2009/9/main" Requires="x14">
      <controls>
        <mc:AlternateContent>
          <mc:Choice Requires="x14">
            <control shapeId="12290" r:id="rId4" name="チェック 2">
              <controlPr locked="0" defaultSize="0" autoPict="0">
                <anchor moveWithCells="1">
                  <from xmlns:xdr="http://schemas.openxmlformats.org/drawingml/2006/spreadsheetDrawing">
                    <xdr:col>1</xdr:col>
                    <xdr:colOff>19050</xdr:colOff>
                    <xdr:row>34</xdr:row>
                    <xdr:rowOff>152400</xdr:rowOff>
                  </from>
                  <to xmlns:xdr="http://schemas.openxmlformats.org/drawingml/2006/spreadsheetDrawing">
                    <xdr:col>1</xdr:col>
                    <xdr:colOff>323850</xdr:colOff>
                    <xdr:row>36</xdr:row>
                    <xdr:rowOff>19050</xdr:rowOff>
                  </to>
                </anchor>
              </controlPr>
            </control>
          </mc:Choice>
        </mc:AlternateContent>
        <mc:AlternateContent>
          <mc:Choice Requires="x14">
            <control shapeId="12292" r:id="rId5" name="チェック 4">
              <controlPr defaultSize="0" autoPict="0">
                <anchor moveWithCells="1">
                  <from xmlns:xdr="http://schemas.openxmlformats.org/drawingml/2006/spreadsheetDrawing">
                    <xdr:col>1</xdr:col>
                    <xdr:colOff>19050</xdr:colOff>
                    <xdr:row>37</xdr:row>
                    <xdr:rowOff>152400</xdr:rowOff>
                  </from>
                  <to xmlns:xdr="http://schemas.openxmlformats.org/drawingml/2006/spreadsheetDrawing">
                    <xdr:col>1</xdr:col>
                    <xdr:colOff>323850</xdr:colOff>
                    <xdr:row>39</xdr:row>
                    <xdr:rowOff>19050</xdr:rowOff>
                  </to>
                </anchor>
              </controlPr>
            </control>
          </mc:Choice>
        </mc:AlternateContent>
        <mc:AlternateContent>
          <mc:Choice Requires="x14">
            <control shapeId="12293" r:id="rId6" name="チェック 5">
              <controlPr defaultSize="0" autoPict="0">
                <anchor moveWithCells="1">
                  <from xmlns:xdr="http://schemas.openxmlformats.org/drawingml/2006/spreadsheetDrawing">
                    <xdr:col>2</xdr:col>
                    <xdr:colOff>8890</xdr:colOff>
                    <xdr:row>37</xdr:row>
                    <xdr:rowOff>152400</xdr:rowOff>
                  </from>
                  <to xmlns:xdr="http://schemas.openxmlformats.org/drawingml/2006/spreadsheetDrawing">
                    <xdr:col>2</xdr:col>
                    <xdr:colOff>313690</xdr:colOff>
                    <xdr:row>39</xdr:row>
                    <xdr:rowOff>19050</xdr:rowOff>
                  </to>
                </anchor>
              </controlPr>
            </control>
          </mc:Choice>
        </mc:AlternateContent>
      </controls>
    </mc:Choice>
  </mc:AlternateContent>
  <tableParts count="3">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theme="8" tint="0.8"/>
  </sheetPr>
  <dimension ref="A1:AZ38"/>
  <sheetViews>
    <sheetView view="pageBreakPreview" zoomScaleSheetLayoutView="100" workbookViewId="0">
      <selection sqref="A1:AY1"/>
    </sheetView>
  </sheetViews>
  <sheetFormatPr defaultColWidth="1.625" defaultRowHeight="18" customHeight="1"/>
  <cols>
    <col min="1" max="16384" width="1.625" style="2"/>
  </cols>
  <sheetData>
    <row r="1" spans="1:52" ht="18" customHeight="1">
      <c r="A1" s="124" t="s">
        <v>106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24"/>
    </row>
    <row r="2" spans="1:52" ht="18" customHeight="1">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24"/>
    </row>
    <row r="3" spans="1:52" ht="18" customHeight="1">
      <c r="A3" s="126" t="s">
        <v>159</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24"/>
    </row>
    <row r="4" spans="1:52" ht="18"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1:52" ht="18" customHeight="1">
      <c r="A5" s="24"/>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38">
        <v>45445</v>
      </c>
      <c r="AK5" s="139"/>
      <c r="AL5" s="139"/>
      <c r="AM5" s="139"/>
      <c r="AN5" s="139"/>
      <c r="AO5" s="139"/>
      <c r="AP5" s="139"/>
      <c r="AQ5" s="139"/>
      <c r="AR5" s="139"/>
      <c r="AS5" s="139"/>
      <c r="AT5" s="139"/>
      <c r="AU5" s="139"/>
      <c r="AV5" s="139"/>
      <c r="AW5" s="139"/>
      <c r="AX5" s="139"/>
      <c r="AY5" s="139"/>
      <c r="AZ5" s="24"/>
    </row>
    <row r="6" spans="1:52" ht="18" customHeight="1">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row>
    <row r="7" spans="1:52" ht="18" customHeight="1">
      <c r="A7" s="127" t="s">
        <v>185</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24"/>
    </row>
    <row r="8" spans="1:52"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row>
    <row r="9" spans="1:52" ht="18" customHeight="1">
      <c r="A9" s="24"/>
      <c r="B9" s="24"/>
      <c r="C9" s="24"/>
      <c r="D9" s="24"/>
      <c r="E9" s="24"/>
      <c r="F9" s="24"/>
      <c r="G9" s="24"/>
      <c r="H9" s="24"/>
      <c r="I9" s="24"/>
      <c r="J9" s="24"/>
      <c r="K9" s="24"/>
      <c r="L9" s="24"/>
      <c r="M9" s="24"/>
      <c r="N9" s="24"/>
      <c r="O9" s="24"/>
      <c r="P9" s="24"/>
      <c r="Q9" s="24"/>
      <c r="R9" s="24"/>
      <c r="S9" s="134" t="s">
        <v>5</v>
      </c>
      <c r="T9" s="134"/>
      <c r="U9" s="134"/>
      <c r="V9" s="134"/>
      <c r="W9" s="134"/>
      <c r="X9" s="134"/>
      <c r="Y9" s="134"/>
      <c r="Z9" s="134"/>
      <c r="AA9" s="134"/>
      <c r="AB9" s="136" t="str">
        <f>入力内容[団体_郵便番号]</f>
        <v>〒000-0000</v>
      </c>
      <c r="AC9" s="136"/>
      <c r="AD9" s="136"/>
      <c r="AE9" s="136"/>
      <c r="AF9" s="136"/>
      <c r="AG9" s="136"/>
      <c r="AH9" s="136"/>
      <c r="AI9" s="137" t="str">
        <f>入力内容[団体_住所]</f>
        <v>別海町別海000番地</v>
      </c>
      <c r="AJ9" s="136"/>
      <c r="AK9" s="136"/>
      <c r="AL9" s="136"/>
      <c r="AM9" s="136"/>
      <c r="AN9" s="136"/>
      <c r="AO9" s="136"/>
      <c r="AP9" s="136"/>
      <c r="AQ9" s="136"/>
      <c r="AR9" s="136"/>
      <c r="AS9" s="136"/>
      <c r="AT9" s="136"/>
      <c r="AU9" s="136"/>
      <c r="AV9" s="136"/>
      <c r="AW9" s="136"/>
      <c r="AX9" s="136"/>
      <c r="AY9" s="136"/>
      <c r="AZ9" s="24"/>
    </row>
    <row r="10" spans="1:52" ht="18" customHeight="1">
      <c r="A10" s="24"/>
      <c r="B10" s="24"/>
      <c r="C10" s="24"/>
      <c r="D10" s="24"/>
      <c r="E10" s="24"/>
      <c r="F10" s="24"/>
      <c r="G10" s="24"/>
      <c r="H10" s="24"/>
      <c r="I10" s="24"/>
      <c r="J10" s="24"/>
      <c r="K10" s="24"/>
      <c r="L10" s="24"/>
      <c r="M10" s="24"/>
      <c r="N10" s="24"/>
      <c r="O10" s="24"/>
      <c r="P10" s="24"/>
      <c r="Q10" s="24"/>
      <c r="R10" s="24"/>
      <c r="S10" s="134" t="s">
        <v>354</v>
      </c>
      <c r="T10" s="134"/>
      <c r="U10" s="134"/>
      <c r="V10" s="134"/>
      <c r="W10" s="134"/>
      <c r="X10" s="134"/>
      <c r="Y10" s="134"/>
      <c r="Z10" s="134"/>
      <c r="AA10" s="134"/>
      <c r="AB10" s="126" t="str">
        <f>入力内容[団体_名称]</f>
        <v>○○○○実行委員会</v>
      </c>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24"/>
    </row>
    <row r="11" spans="1:52" ht="18" customHeight="1">
      <c r="A11" s="24"/>
      <c r="B11" s="24"/>
      <c r="C11" s="24"/>
      <c r="D11" s="24"/>
      <c r="E11" s="24"/>
      <c r="F11" s="24"/>
      <c r="G11" s="24"/>
      <c r="H11" s="24"/>
      <c r="I11" s="24"/>
      <c r="J11" s="24"/>
      <c r="K11" s="24"/>
      <c r="L11" s="24"/>
      <c r="M11" s="24"/>
      <c r="N11" s="24"/>
      <c r="O11" s="24"/>
      <c r="P11" s="24"/>
      <c r="Q11" s="24"/>
      <c r="R11" s="24"/>
      <c r="S11" s="134" t="s">
        <v>187</v>
      </c>
      <c r="T11" s="134"/>
      <c r="U11" s="134"/>
      <c r="V11" s="134"/>
      <c r="W11" s="134"/>
      <c r="X11" s="134"/>
      <c r="Y11" s="134"/>
      <c r="Z11" s="134"/>
      <c r="AA11" s="134"/>
      <c r="AB11" s="126" t="str">
        <f>入力内容[団体_代表者氏名]</f>
        <v>実行委員長　○○　○○</v>
      </c>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24"/>
    </row>
    <row r="12" spans="1:52" ht="18"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row>
    <row r="13" spans="1:52" ht="18" customHeight="1">
      <c r="A13" s="128">
        <v>45432</v>
      </c>
      <c r="B13" s="131"/>
      <c r="C13" s="131"/>
      <c r="D13" s="131"/>
      <c r="E13" s="131"/>
      <c r="F13" s="131"/>
      <c r="G13" s="131"/>
      <c r="H13" s="131"/>
      <c r="I13" s="131"/>
      <c r="J13" s="131"/>
      <c r="K13" s="131"/>
      <c r="L13" s="131"/>
      <c r="M13" s="131"/>
      <c r="N13" s="131"/>
      <c r="O13" s="131"/>
      <c r="P13" s="126" t="s">
        <v>188</v>
      </c>
      <c r="Q13" s="126"/>
      <c r="R13" s="126"/>
      <c r="S13" s="126"/>
      <c r="T13" s="126"/>
      <c r="U13" s="126"/>
      <c r="V13" s="126"/>
      <c r="W13" s="126"/>
      <c r="X13" s="126"/>
      <c r="Y13" s="135">
        <v>100</v>
      </c>
      <c r="Z13" s="135"/>
      <c r="AA13" s="135"/>
      <c r="AB13" s="124" t="s">
        <v>194</v>
      </c>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24"/>
    </row>
    <row r="14" spans="1:52" ht="18" customHeight="1">
      <c r="A14" s="124" t="s">
        <v>200</v>
      </c>
      <c r="B14" s="124"/>
      <c r="C14" s="124"/>
      <c r="D14" s="124"/>
      <c r="E14" s="124"/>
      <c r="F14" s="124"/>
      <c r="G14" s="124"/>
      <c r="H14" s="124"/>
      <c r="I14" s="124"/>
      <c r="J14" s="124"/>
      <c r="K14" s="124"/>
      <c r="L14" s="124"/>
      <c r="M14" s="124"/>
      <c r="N14" s="124"/>
      <c r="O14" s="124"/>
      <c r="P14" s="124"/>
      <c r="Q14" s="124"/>
      <c r="R14" s="124"/>
      <c r="S14" s="124"/>
      <c r="T14" s="124"/>
      <c r="U14" s="124"/>
      <c r="V14" s="124"/>
      <c r="W14" s="126" t="str">
        <f>'01_第1号様式_交付申請書'!C21</f>
        <v>○○○開催事業</v>
      </c>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4" t="s">
        <v>216</v>
      </c>
      <c r="AW14" s="124"/>
      <c r="AX14" s="124"/>
      <c r="AY14" s="124"/>
      <c r="AZ14" s="24"/>
    </row>
    <row r="15" spans="1:52" ht="18" customHeight="1">
      <c r="A15" s="129">
        <v>45444</v>
      </c>
      <c r="B15" s="132"/>
      <c r="C15" s="132"/>
      <c r="D15" s="132"/>
      <c r="E15" s="132"/>
      <c r="F15" s="132"/>
      <c r="G15" s="132"/>
      <c r="H15" s="132"/>
      <c r="I15" s="132"/>
      <c r="J15" s="132"/>
      <c r="K15" s="132"/>
      <c r="L15" s="132"/>
      <c r="M15" s="132"/>
      <c r="N15" s="132"/>
      <c r="O15" s="124" t="s">
        <v>189</v>
      </c>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24"/>
    </row>
    <row r="16" spans="1:52" ht="18" customHeight="1">
      <c r="A16" s="130" t="s">
        <v>190</v>
      </c>
      <c r="B16" s="130"/>
      <c r="C16" s="130"/>
      <c r="D16" s="130"/>
      <c r="E16" s="130"/>
      <c r="F16" s="130"/>
      <c r="G16" s="130"/>
      <c r="H16" s="130"/>
      <c r="I16" s="130"/>
      <c r="J16" s="130"/>
      <c r="K16" s="130"/>
      <c r="L16" s="133">
        <f>'01_第1号様式_交付申請書'!C27</f>
        <v>45536</v>
      </c>
      <c r="M16" s="133"/>
      <c r="N16" s="133"/>
      <c r="O16" s="133"/>
      <c r="P16" s="133"/>
      <c r="Q16" s="133"/>
      <c r="R16" s="133"/>
      <c r="S16" s="133"/>
      <c r="T16" s="133"/>
      <c r="U16" s="133"/>
      <c r="V16" s="133"/>
      <c r="W16" s="133"/>
      <c r="X16" s="133"/>
      <c r="Y16" s="133"/>
      <c r="Z16" s="124" t="s">
        <v>192</v>
      </c>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24"/>
    </row>
    <row r="17" spans="1:52" ht="18" customHeight="1">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row>
    <row r="18" spans="1:52" ht="18" customHeight="1">
      <c r="A18" s="24"/>
      <c r="B18" s="24"/>
      <c r="C18" s="24"/>
      <c r="D18" s="24"/>
      <c r="E18" s="24" t="s">
        <v>353</v>
      </c>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row>
    <row r="19" spans="1:52" ht="18"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row>
    <row r="20" spans="1:52" ht="18"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row>
    <row r="21" spans="1:52" ht="18"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row>
    <row r="22" spans="1:52" ht="18"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row>
    <row r="23" spans="1:52" ht="18"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row>
    <row r="24" spans="1:52" ht="18" customHeight="1">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row>
    <row r="25" spans="1:52" ht="18" customHeight="1">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row>
    <row r="26" spans="1:52" ht="18"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row>
    <row r="27" spans="1:52" ht="18"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row>
    <row r="28" spans="1:52" ht="18"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row>
    <row r="29" spans="1:52" ht="18"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row>
    <row r="30" spans="1:52" ht="18"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row>
    <row r="31" spans="1:52" ht="18"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1:52" ht="18"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1:52" ht="18"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1:52" ht="18"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1:52" ht="18"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1:52" ht="18" customHeight="1">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1:52" ht="18"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1:52" ht="18"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sheetData>
  <mergeCells count="23">
    <mergeCell ref="A1:AY1"/>
    <mergeCell ref="A3:AY3"/>
    <mergeCell ref="AJ5:AY5"/>
    <mergeCell ref="A7:AY7"/>
    <mergeCell ref="S9:AA9"/>
    <mergeCell ref="AB9:AH9"/>
    <mergeCell ref="AI9:AY9"/>
    <mergeCell ref="S10:AA10"/>
    <mergeCell ref="AB10:AY10"/>
    <mergeCell ref="S11:AA11"/>
    <mergeCell ref="AB11:AY11"/>
    <mergeCell ref="A13:O13"/>
    <mergeCell ref="P13:X13"/>
    <mergeCell ref="Y13:AA13"/>
    <mergeCell ref="AB13:AY13"/>
    <mergeCell ref="A14:V14"/>
    <mergeCell ref="W14:AU14"/>
    <mergeCell ref="AV14:AY14"/>
    <mergeCell ref="A15:N15"/>
    <mergeCell ref="O15:AY15"/>
    <mergeCell ref="A16:K16"/>
    <mergeCell ref="L16:Y16"/>
    <mergeCell ref="Z16:AY16"/>
  </mergeCells>
  <phoneticPr fontId="2" type="Hiragana"/>
  <dataValidations count="2">
    <dataValidation allowBlank="1" showDropDown="0" showInputMessage="1" showErrorMessage="1" prompt="「第6号様式 指令書」に記載されている「交付日」を記入します。" sqref="A13:O13"/>
    <dataValidation allowBlank="1" showDropDown="0" showInputMessage="1" showErrorMessage="1" prompt="「第6号様式 指令書」に記載されている「指令番号」を記入します。" sqref="Y13:AA13"/>
  </dataValidations>
  <printOptions horizontalCentered="1"/>
  <pageMargins left="0.59055118110236215" right="0.59055118110236215" top="0.39370078740157477" bottom="0.39370078740157477" header="0.3" footer="0.19685039370078738"/>
  <pageSetup paperSize="9" fitToWidth="1" fitToHeight="1" orientation="portrait" usePrinterDefaults="1" r:id="rId1"/>
  <headerFooter>
    <oddFooter xml:space="preserve">&amp;R&amp;P/&amp;N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theme="8" tint="0.8"/>
  </sheetPr>
  <dimension ref="A1:AZ28"/>
  <sheetViews>
    <sheetView view="pageBreakPreview" zoomScaleSheetLayoutView="100" workbookViewId="0">
      <selection sqref="A1:E1"/>
    </sheetView>
  </sheetViews>
  <sheetFormatPr defaultRowHeight="13.5"/>
  <cols>
    <col min="1" max="51" width="1.625" style="140" customWidth="1"/>
    <col min="52" max="16384" width="9" style="140" customWidth="1"/>
  </cols>
  <sheetData>
    <row r="1" spans="1:52" ht="30" customHeight="1">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4"/>
    </row>
    <row r="2" spans="1:52" ht="30" customHeight="1">
      <c r="A2" s="142" t="s">
        <v>49</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4"/>
    </row>
    <row r="3" spans="1:52" ht="30" customHeight="1">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4"/>
    </row>
    <row r="4" spans="1:52" ht="30" customHeight="1">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4"/>
    </row>
    <row r="5" spans="1:52" ht="30"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row>
    <row r="6" spans="1:52" ht="30" customHeight="1">
      <c r="A6" s="145" t="s">
        <v>179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row>
    <row r="7" spans="1:52" ht="30" customHeight="1">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row>
    <row r="8" spans="1:52" ht="30" customHeight="1">
      <c r="A8" s="144"/>
      <c r="B8" s="144"/>
      <c r="C8" s="144"/>
      <c r="D8" s="144"/>
      <c r="E8" s="144"/>
      <c r="F8" s="159" t="s">
        <v>278</v>
      </c>
      <c r="G8" s="164"/>
      <c r="H8" s="164"/>
      <c r="I8" s="164"/>
      <c r="J8" s="164"/>
      <c r="K8" s="164"/>
      <c r="L8" s="164"/>
      <c r="M8" s="179">
        <f>入力内容[収支予算_補助金交付額]</f>
        <v>462000</v>
      </c>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211"/>
      <c r="AW8" s="144"/>
      <c r="AX8" s="144"/>
      <c r="AY8" s="144"/>
      <c r="AZ8" s="144"/>
    </row>
    <row r="9" spans="1:52" ht="30" customHeight="1">
      <c r="A9" s="144"/>
      <c r="B9" s="144"/>
      <c r="C9" s="144"/>
      <c r="D9" s="144"/>
      <c r="E9" s="144"/>
      <c r="F9" s="160"/>
      <c r="G9" s="146"/>
      <c r="H9" s="146"/>
      <c r="I9" s="146"/>
      <c r="J9" s="146"/>
      <c r="K9" s="146"/>
      <c r="L9" s="146"/>
      <c r="M9" s="180"/>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212"/>
      <c r="AW9" s="144"/>
      <c r="AX9" s="144"/>
      <c r="AY9" s="144"/>
      <c r="AZ9" s="144"/>
    </row>
    <row r="10" spans="1:52" ht="30"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row>
    <row r="11" spans="1:52" ht="30" customHeight="1">
      <c r="A11" s="146" t="s">
        <v>28</v>
      </c>
      <c r="B11" s="146"/>
      <c r="C11" s="146"/>
      <c r="D11" s="146"/>
      <c r="E11" s="155" t="s">
        <v>131</v>
      </c>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44"/>
    </row>
    <row r="12" spans="1:52" ht="30" customHeight="1">
      <c r="A12" s="144"/>
      <c r="B12" s="144"/>
      <c r="C12" s="144"/>
      <c r="D12" s="144"/>
      <c r="E12" s="144"/>
      <c r="F12" s="144"/>
      <c r="G12" s="144"/>
      <c r="H12" s="144"/>
      <c r="I12" s="144"/>
      <c r="J12" s="144"/>
      <c r="K12" s="144"/>
      <c r="L12" s="144"/>
      <c r="M12" s="144"/>
      <c r="N12" s="144" t="s">
        <v>297</v>
      </c>
      <c r="O12" s="183" t="str">
        <f>入力内容[事業計画_事業名称]</f>
        <v>○○○開催事業</v>
      </c>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44" t="s">
        <v>298</v>
      </c>
      <c r="AP12" s="144"/>
      <c r="AQ12" s="144"/>
      <c r="AR12" s="144"/>
      <c r="AS12" s="144"/>
      <c r="AT12" s="144"/>
      <c r="AU12" s="144"/>
      <c r="AV12" s="144"/>
      <c r="AW12" s="144"/>
      <c r="AX12" s="144"/>
      <c r="AY12" s="144"/>
      <c r="AZ12" s="144"/>
    </row>
    <row r="13" spans="1:52" ht="30" customHeight="1">
      <c r="A13" s="144"/>
      <c r="B13" s="151" t="s">
        <v>273</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row>
    <row r="14" spans="1:52" ht="30" customHeight="1">
      <c r="A14" s="144"/>
      <c r="B14" s="151"/>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row>
    <row r="15" spans="1:52" ht="30" customHeight="1">
      <c r="A15" s="144"/>
      <c r="B15" s="151"/>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row>
    <row r="16" spans="1:52" ht="30" customHeight="1">
      <c r="A16" s="144"/>
      <c r="B16" s="144"/>
      <c r="C16" s="144"/>
      <c r="D16" s="144"/>
      <c r="E16" s="144"/>
      <c r="F16" s="144"/>
      <c r="G16" s="144"/>
      <c r="H16" s="168" t="s">
        <v>41</v>
      </c>
      <c r="I16" s="168"/>
      <c r="J16" s="168"/>
      <c r="K16" s="168"/>
      <c r="L16" s="168"/>
      <c r="M16" s="168"/>
      <c r="N16" s="168" t="s">
        <v>282</v>
      </c>
      <c r="O16" s="168"/>
      <c r="P16" s="168"/>
      <c r="Q16" s="168"/>
      <c r="R16" s="168"/>
      <c r="S16" s="168"/>
      <c r="T16" s="168"/>
      <c r="U16" s="168" t="s">
        <v>284</v>
      </c>
      <c r="V16" s="168"/>
      <c r="W16" s="168"/>
      <c r="X16" s="168"/>
      <c r="Y16" s="168"/>
      <c r="Z16" s="168"/>
      <c r="AA16" s="168" t="s">
        <v>175</v>
      </c>
      <c r="AB16" s="168"/>
      <c r="AC16" s="168"/>
      <c r="AD16" s="168"/>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row>
    <row r="17" spans="1:52" ht="30" customHeight="1">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row>
    <row r="18" spans="1:52" ht="30" customHeight="1">
      <c r="A18" s="144"/>
      <c r="B18" s="144"/>
      <c r="C18" s="144"/>
      <c r="D18" s="144"/>
      <c r="E18" s="144"/>
      <c r="F18" s="144"/>
      <c r="G18" s="144"/>
      <c r="H18" s="144"/>
      <c r="I18" s="144"/>
      <c r="J18" s="144"/>
      <c r="K18" s="144"/>
      <c r="L18" s="144"/>
      <c r="M18" s="144"/>
      <c r="N18" s="144"/>
      <c r="O18" s="144"/>
      <c r="P18" s="144"/>
      <c r="Q18" s="144"/>
      <c r="R18" s="144"/>
      <c r="S18" s="144"/>
      <c r="T18" s="151" t="s">
        <v>281</v>
      </c>
      <c r="U18" s="144"/>
      <c r="V18" s="144"/>
      <c r="W18" s="144"/>
      <c r="X18" s="144" t="str">
        <f>入力内容[団体_住所]</f>
        <v>別海町別海000番地</v>
      </c>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row>
    <row r="19" spans="1:52" ht="15" customHeight="1">
      <c r="A19" s="144"/>
      <c r="B19" s="144"/>
      <c r="C19" s="144"/>
      <c r="D19" s="144"/>
      <c r="E19" s="144"/>
      <c r="F19" s="144"/>
      <c r="G19" s="144"/>
      <c r="H19" s="144"/>
      <c r="I19" s="144"/>
      <c r="J19" s="144"/>
      <c r="K19" s="144"/>
      <c r="L19" s="144"/>
      <c r="M19" s="144"/>
      <c r="N19" s="144"/>
      <c r="O19" s="144"/>
      <c r="P19" s="144"/>
      <c r="Q19" s="144"/>
      <c r="R19" s="144"/>
      <c r="S19" s="150"/>
      <c r="T19" s="186" t="s">
        <v>0</v>
      </c>
      <c r="U19" s="186"/>
      <c r="V19" s="186"/>
      <c r="W19" s="186"/>
      <c r="X19" s="73" t="str">
        <f>入力内容[団体_名称]</f>
        <v>○○○○実行委員会</v>
      </c>
      <c r="Y19" s="73"/>
      <c r="Z19" s="73"/>
      <c r="AA19" s="73"/>
      <c r="AB19" s="73"/>
      <c r="AC19" s="73"/>
      <c r="AD19" s="73"/>
      <c r="AE19" s="73"/>
      <c r="AF19" s="73"/>
      <c r="AG19" s="73"/>
      <c r="AH19" s="73"/>
      <c r="AI19" s="73"/>
      <c r="AJ19" s="73"/>
      <c r="AK19" s="73"/>
      <c r="AL19" s="73"/>
      <c r="AM19" s="73"/>
      <c r="AN19" s="73"/>
      <c r="AO19" s="73"/>
      <c r="AP19" s="73"/>
      <c r="AQ19" s="73"/>
      <c r="AR19" s="73"/>
      <c r="AS19" s="73"/>
      <c r="AT19" s="150"/>
      <c r="AU19" s="150"/>
      <c r="AV19" s="213"/>
      <c r="AW19" s="150"/>
      <c r="AX19" s="218"/>
      <c r="AY19" s="150"/>
      <c r="AZ19" s="144"/>
    </row>
    <row r="20" spans="1:52" ht="15" customHeight="1">
      <c r="A20" s="144"/>
      <c r="B20" s="144"/>
      <c r="C20" s="144"/>
      <c r="D20" s="144"/>
      <c r="E20" s="144"/>
      <c r="F20" s="144"/>
      <c r="G20" s="144"/>
      <c r="H20" s="144"/>
      <c r="I20" s="144"/>
      <c r="J20" s="144"/>
      <c r="K20" s="144"/>
      <c r="L20" s="144"/>
      <c r="M20" s="144"/>
      <c r="N20" s="144"/>
      <c r="O20" s="144"/>
      <c r="P20" s="144"/>
      <c r="Q20" s="144"/>
      <c r="R20" s="144"/>
      <c r="S20" s="155"/>
      <c r="T20" s="146"/>
      <c r="U20" s="146"/>
      <c r="V20" s="146"/>
      <c r="W20" s="146"/>
      <c r="X20" s="187" t="str">
        <f>入力内容[団体_代表者氏名]</f>
        <v>実行委員長　○○　○○</v>
      </c>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55"/>
      <c r="AU20" s="155"/>
      <c r="AV20" s="214"/>
      <c r="AW20" s="214"/>
      <c r="AX20" s="214"/>
      <c r="AY20" s="155"/>
      <c r="AZ20" s="144"/>
    </row>
    <row r="21" spans="1:52" ht="30" customHeight="1">
      <c r="A21" s="144"/>
      <c r="B21" s="144"/>
      <c r="C21" s="144"/>
      <c r="D21" s="144"/>
      <c r="E21" s="144"/>
      <c r="F21" s="144"/>
      <c r="G21" s="144"/>
      <c r="H21" s="144"/>
      <c r="I21" s="144"/>
      <c r="J21" s="144"/>
      <c r="K21" s="144"/>
      <c r="L21" s="144"/>
      <c r="M21" s="144"/>
      <c r="N21" s="144"/>
      <c r="O21" s="144"/>
      <c r="P21" s="144"/>
      <c r="Q21" s="144"/>
      <c r="R21" s="144"/>
      <c r="S21" s="144"/>
      <c r="T21" s="144"/>
      <c r="U21" s="144"/>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44"/>
    </row>
    <row r="22" spans="1:52" ht="30" customHeight="1">
      <c r="A22" s="144"/>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219" t="s">
        <v>325</v>
      </c>
      <c r="AZ22" s="144"/>
    </row>
    <row r="23" spans="1:52" ht="30" customHeight="1">
      <c r="A23" s="147" t="s">
        <v>274</v>
      </c>
      <c r="B23" s="152"/>
      <c r="C23" s="152"/>
      <c r="D23" s="152"/>
      <c r="E23" s="156"/>
      <c r="F23" s="161" t="s">
        <v>279</v>
      </c>
      <c r="G23" s="165"/>
      <c r="H23" s="169" t="s">
        <v>280</v>
      </c>
      <c r="I23" s="173"/>
      <c r="J23" s="173"/>
      <c r="K23" s="177" t="s">
        <v>342</v>
      </c>
      <c r="L23" s="177"/>
      <c r="M23" s="177"/>
      <c r="N23" s="177"/>
      <c r="O23" s="177"/>
      <c r="P23" s="177"/>
      <c r="Q23" s="184" t="s">
        <v>343</v>
      </c>
      <c r="R23" s="184"/>
      <c r="S23" s="184"/>
      <c r="T23" s="184"/>
      <c r="U23" s="184"/>
      <c r="V23" s="177" t="s">
        <v>227</v>
      </c>
      <c r="W23" s="177"/>
      <c r="X23" s="177"/>
      <c r="Y23" s="177"/>
      <c r="Z23" s="177"/>
      <c r="AA23" s="175"/>
      <c r="AB23" s="188"/>
      <c r="AC23" s="191" t="s">
        <v>286</v>
      </c>
      <c r="AD23" s="193"/>
      <c r="AE23" s="193"/>
      <c r="AF23" s="191" t="s">
        <v>292</v>
      </c>
      <c r="AG23" s="193"/>
      <c r="AH23" s="199"/>
      <c r="AI23" s="201">
        <v>9</v>
      </c>
      <c r="AJ23" s="203"/>
      <c r="AK23" s="205">
        <v>9</v>
      </c>
      <c r="AL23" s="203"/>
      <c r="AM23" s="205">
        <v>9</v>
      </c>
      <c r="AN23" s="203"/>
      <c r="AO23" s="205">
        <v>9</v>
      </c>
      <c r="AP23" s="203"/>
      <c r="AQ23" s="205">
        <v>9</v>
      </c>
      <c r="AR23" s="203"/>
      <c r="AS23" s="205">
        <v>9</v>
      </c>
      <c r="AT23" s="203"/>
      <c r="AU23" s="205">
        <v>9</v>
      </c>
      <c r="AV23" s="215"/>
      <c r="AW23" s="147" t="s">
        <v>6</v>
      </c>
      <c r="AX23" s="152"/>
      <c r="AY23" s="156"/>
      <c r="AZ23" s="144"/>
    </row>
    <row r="24" spans="1:52" ht="30" customHeight="1">
      <c r="A24" s="148" t="s">
        <v>275</v>
      </c>
      <c r="B24" s="153"/>
      <c r="C24" s="153"/>
      <c r="D24" s="153"/>
      <c r="E24" s="157"/>
      <c r="F24" s="162"/>
      <c r="G24" s="166"/>
      <c r="H24" s="170" t="s">
        <v>44</v>
      </c>
      <c r="I24" s="174"/>
      <c r="J24" s="174"/>
      <c r="K24" s="178"/>
      <c r="L24" s="178"/>
      <c r="M24" s="178"/>
      <c r="N24" s="178"/>
      <c r="O24" s="178"/>
      <c r="P24" s="178"/>
      <c r="Q24" s="185"/>
      <c r="R24" s="185"/>
      <c r="S24" s="185"/>
      <c r="T24" s="185"/>
      <c r="U24" s="185"/>
      <c r="V24" s="178"/>
      <c r="W24" s="178"/>
      <c r="X24" s="178"/>
      <c r="Y24" s="178"/>
      <c r="Z24" s="178"/>
      <c r="AA24" s="185" t="s">
        <v>285</v>
      </c>
      <c r="AB24" s="189"/>
      <c r="AC24" s="192" t="s">
        <v>290</v>
      </c>
      <c r="AD24" s="194"/>
      <c r="AE24" s="194"/>
      <c r="AF24" s="192" t="s">
        <v>293</v>
      </c>
      <c r="AG24" s="194"/>
      <c r="AH24" s="200"/>
      <c r="AI24" s="202"/>
      <c r="AJ24" s="204"/>
      <c r="AK24" s="206"/>
      <c r="AL24" s="204"/>
      <c r="AM24" s="206"/>
      <c r="AN24" s="204"/>
      <c r="AO24" s="206"/>
      <c r="AP24" s="204"/>
      <c r="AQ24" s="206"/>
      <c r="AR24" s="204"/>
      <c r="AS24" s="206"/>
      <c r="AT24" s="204"/>
      <c r="AU24" s="206"/>
      <c r="AV24" s="216"/>
      <c r="AW24" s="149" t="s">
        <v>295</v>
      </c>
      <c r="AX24" s="154"/>
      <c r="AY24" s="158"/>
      <c r="AZ24" s="144"/>
    </row>
    <row r="25" spans="1:52" ht="30" customHeight="1">
      <c r="A25" s="148" t="s">
        <v>276</v>
      </c>
      <c r="B25" s="153"/>
      <c r="C25" s="153"/>
      <c r="D25" s="153"/>
      <c r="E25" s="157"/>
      <c r="F25" s="162"/>
      <c r="G25" s="166"/>
      <c r="H25" s="171" t="s">
        <v>323</v>
      </c>
      <c r="I25" s="175"/>
      <c r="J25" s="175"/>
      <c r="K25" s="175"/>
      <c r="L25" s="175"/>
      <c r="M25" s="175"/>
      <c r="N25" s="175"/>
      <c r="O25" s="175"/>
      <c r="P25" s="175"/>
      <c r="Q25" s="175"/>
      <c r="R25" s="175"/>
      <c r="S25" s="175"/>
      <c r="T25" s="175"/>
      <c r="U25" s="175"/>
      <c r="V25" s="175"/>
      <c r="W25" s="175"/>
      <c r="X25" s="175"/>
      <c r="Y25" s="175"/>
      <c r="Z25" s="175"/>
      <c r="AA25" s="175"/>
      <c r="AB25" s="188"/>
      <c r="AC25" s="191" t="s">
        <v>291</v>
      </c>
      <c r="AD25" s="193"/>
      <c r="AE25" s="193"/>
      <c r="AF25" s="195"/>
      <c r="AG25" s="197" t="s">
        <v>205</v>
      </c>
      <c r="AH25" s="197"/>
      <c r="AI25" s="197"/>
      <c r="AJ25" s="197"/>
      <c r="AK25" s="197"/>
      <c r="AL25" s="207"/>
      <c r="AM25" s="209" t="s">
        <v>213</v>
      </c>
      <c r="AN25" s="209"/>
      <c r="AO25" s="207"/>
      <c r="AP25" s="197" t="s">
        <v>344</v>
      </c>
      <c r="AQ25" s="197"/>
      <c r="AR25" s="197"/>
      <c r="AS25" s="197"/>
      <c r="AT25" s="197"/>
      <c r="AU25" s="197"/>
      <c r="AV25" s="175"/>
      <c r="AW25" s="217"/>
      <c r="AX25" s="150"/>
      <c r="AY25" s="220" t="s">
        <v>284</v>
      </c>
      <c r="AZ25" s="144"/>
    </row>
    <row r="26" spans="1:52" ht="30" customHeight="1">
      <c r="A26" s="149" t="s">
        <v>277</v>
      </c>
      <c r="B26" s="154"/>
      <c r="C26" s="154"/>
      <c r="D26" s="154"/>
      <c r="E26" s="158"/>
      <c r="F26" s="163"/>
      <c r="G26" s="167"/>
      <c r="H26" s="172" t="s">
        <v>107</v>
      </c>
      <c r="I26" s="176"/>
      <c r="J26" s="176"/>
      <c r="K26" s="176"/>
      <c r="L26" s="176"/>
      <c r="M26" s="176"/>
      <c r="N26" s="176"/>
      <c r="O26" s="176"/>
      <c r="P26" s="176"/>
      <c r="Q26" s="176"/>
      <c r="R26" s="176"/>
      <c r="S26" s="176"/>
      <c r="T26" s="176"/>
      <c r="U26" s="176"/>
      <c r="V26" s="176"/>
      <c r="W26" s="176"/>
      <c r="X26" s="176"/>
      <c r="Y26" s="176"/>
      <c r="Z26" s="176"/>
      <c r="AA26" s="176"/>
      <c r="AB26" s="190"/>
      <c r="AC26" s="192" t="s">
        <v>290</v>
      </c>
      <c r="AD26" s="194"/>
      <c r="AE26" s="194"/>
      <c r="AF26" s="196"/>
      <c r="AG26" s="198"/>
      <c r="AH26" s="198"/>
      <c r="AI26" s="198"/>
      <c r="AJ26" s="198"/>
      <c r="AK26" s="198"/>
      <c r="AL26" s="208"/>
      <c r="AM26" s="210"/>
      <c r="AN26" s="210"/>
      <c r="AO26" s="208"/>
      <c r="AP26" s="198"/>
      <c r="AQ26" s="198"/>
      <c r="AR26" s="198"/>
      <c r="AS26" s="198"/>
      <c r="AT26" s="198"/>
      <c r="AU26" s="198"/>
      <c r="AV26" s="155"/>
      <c r="AW26" s="196"/>
      <c r="AX26" s="155"/>
      <c r="AY26" s="221" t="s">
        <v>175</v>
      </c>
      <c r="AZ26" s="144"/>
    </row>
    <row r="27" spans="1:52" ht="30" customHeight="1">
      <c r="A27" s="144"/>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row>
    <row r="28" spans="1:52" ht="30" customHeight="1">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44"/>
    </row>
  </sheetData>
  <mergeCells count="49">
    <mergeCell ref="A2:AY2"/>
    <mergeCell ref="A11:D11"/>
    <mergeCell ref="E11:AY11"/>
    <mergeCell ref="O12:AN12"/>
    <mergeCell ref="H16:J16"/>
    <mergeCell ref="K16:M16"/>
    <mergeCell ref="N16:Q16"/>
    <mergeCell ref="R16:T16"/>
    <mergeCell ref="U16:W16"/>
    <mergeCell ref="X16:Z16"/>
    <mergeCell ref="AA16:AC16"/>
    <mergeCell ref="X18:AX18"/>
    <mergeCell ref="X19:AS19"/>
    <mergeCell ref="X20:AS20"/>
    <mergeCell ref="AV20:AX20"/>
    <mergeCell ref="A23:E23"/>
    <mergeCell ref="H23:J23"/>
    <mergeCell ref="Q23:U23"/>
    <mergeCell ref="AC23:AE23"/>
    <mergeCell ref="AF23:AH23"/>
    <mergeCell ref="AW23:AY23"/>
    <mergeCell ref="A24:E24"/>
    <mergeCell ref="H24:J24"/>
    <mergeCell ref="Q24:U24"/>
    <mergeCell ref="AA24:AB24"/>
    <mergeCell ref="AC24:AE24"/>
    <mergeCell ref="AF24:AH24"/>
    <mergeCell ref="AW24:AY24"/>
    <mergeCell ref="A25:E25"/>
    <mergeCell ref="AC25:AE25"/>
    <mergeCell ref="A26:E26"/>
    <mergeCell ref="H26:AB26"/>
    <mergeCell ref="AC26:AE26"/>
    <mergeCell ref="F8:L9"/>
    <mergeCell ref="M8:AV9"/>
    <mergeCell ref="T19:W20"/>
    <mergeCell ref="F23:G26"/>
    <mergeCell ref="K23:P24"/>
    <mergeCell ref="V23:Z24"/>
    <mergeCell ref="AI23:AJ24"/>
    <mergeCell ref="AK23:AL24"/>
    <mergeCell ref="AM23:AN24"/>
    <mergeCell ref="AO23:AP24"/>
    <mergeCell ref="AQ23:AR24"/>
    <mergeCell ref="AS23:AT24"/>
    <mergeCell ref="AU23:AV24"/>
    <mergeCell ref="AG25:AK26"/>
    <mergeCell ref="AM25:AN26"/>
    <mergeCell ref="AP25:AU26"/>
  </mergeCells>
  <phoneticPr fontId="15"/>
  <printOptions horizontalCentered="1"/>
  <pageMargins left="0.59055118110236215" right="0.59055118110236215" top="0.39370078740157477" bottom="0.39370078740157477" header="0.3" footer="0.19685039370078738"/>
  <pageSetup paperSize="9" fitToWidth="1" fitToHeight="1" orientation="portrait" usePrinterDefaults="1" copies="2" r:id="rId1"/>
  <headerFooter>
    <oddFooter xml:space="preserve">&amp;R&amp;P/&amp;N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theme="5" tint="0.8"/>
  </sheetPr>
  <dimension ref="A1:AZ45"/>
  <sheetViews>
    <sheetView view="pageBreakPreview" zoomScaleSheetLayoutView="100" workbookViewId="0">
      <selection sqref="A1:AY1"/>
    </sheetView>
  </sheetViews>
  <sheetFormatPr defaultColWidth="1.625" defaultRowHeight="18" customHeight="1"/>
  <cols>
    <col min="1" max="16384" width="1.625" style="2"/>
  </cols>
  <sheetData>
    <row r="1" spans="1:52" ht="18" customHeight="1">
      <c r="A1" s="124" t="s">
        <v>196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24"/>
    </row>
    <row r="2" spans="1:52" ht="18" customHeight="1">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24"/>
    </row>
    <row r="3" spans="1:52" ht="18" customHeight="1">
      <c r="A3" s="126" t="s">
        <v>198</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24"/>
    </row>
    <row r="4" spans="1:52" ht="18"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1:52" ht="18" customHeight="1">
      <c r="A5" s="124" t="s">
        <v>199</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24"/>
    </row>
    <row r="6" spans="1:52" ht="18" customHeight="1">
      <c r="A6" s="125"/>
      <c r="B6" s="125"/>
      <c r="C6" s="125"/>
      <c r="D6" s="125"/>
      <c r="E6" s="125"/>
      <c r="F6" s="125"/>
      <c r="G6" s="125"/>
      <c r="H6" s="126" t="s">
        <v>203</v>
      </c>
      <c r="I6" s="126"/>
      <c r="J6" s="126" t="str">
        <f>入力内容[事業計画_事業名称]</f>
        <v>○○○開催事業</v>
      </c>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t="s">
        <v>160</v>
      </c>
      <c r="AJ6" s="126"/>
      <c r="AK6" s="125"/>
      <c r="AL6" s="125"/>
      <c r="AM6" s="125"/>
      <c r="AN6" s="125"/>
      <c r="AO6" s="125"/>
      <c r="AP6" s="125"/>
      <c r="AQ6" s="125"/>
      <c r="AR6" s="125"/>
      <c r="AS6" s="125"/>
      <c r="AT6" s="125"/>
      <c r="AU6" s="125"/>
      <c r="AV6" s="125"/>
      <c r="AW6" s="125"/>
      <c r="AX6" s="125"/>
      <c r="AY6" s="125"/>
      <c r="AZ6" s="24"/>
    </row>
    <row r="7" spans="1:52" ht="18"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row>
    <row r="8" spans="1:52" ht="18" customHeight="1">
      <c r="A8" s="222">
        <f>'03_規則第5号様式_着手届'!A13</f>
        <v>45432</v>
      </c>
      <c r="B8" s="222"/>
      <c r="C8" s="222"/>
      <c r="D8" s="222"/>
      <c r="E8" s="222"/>
      <c r="F8" s="222"/>
      <c r="G8" s="222"/>
      <c r="H8" s="222"/>
      <c r="I8" s="222"/>
      <c r="J8" s="222"/>
      <c r="K8" s="222"/>
      <c r="L8" s="222"/>
      <c r="M8" s="222"/>
      <c r="N8" s="222"/>
      <c r="O8" s="222"/>
      <c r="P8" s="126" t="s">
        <v>188</v>
      </c>
      <c r="Q8" s="126"/>
      <c r="R8" s="126"/>
      <c r="S8" s="126"/>
      <c r="T8" s="126"/>
      <c r="U8" s="126"/>
      <c r="V8" s="126"/>
      <c r="W8" s="126"/>
      <c r="X8" s="126"/>
      <c r="Y8" s="126">
        <f>'03_規則第5号様式_着手届'!Y13</f>
        <v>100</v>
      </c>
      <c r="Z8" s="126"/>
      <c r="AA8" s="126"/>
      <c r="AB8" s="126" t="s">
        <v>204</v>
      </c>
      <c r="AC8" s="126"/>
      <c r="AD8" s="126"/>
      <c r="AE8" s="126"/>
      <c r="AF8" s="126"/>
      <c r="AG8" s="126"/>
      <c r="AH8" s="126"/>
      <c r="AI8" s="126"/>
      <c r="AJ8" s="126"/>
      <c r="AK8" s="129">
        <v>45534</v>
      </c>
      <c r="AL8" s="132"/>
      <c r="AM8" s="132"/>
      <c r="AN8" s="132"/>
      <c r="AO8" s="132"/>
      <c r="AP8" s="132"/>
      <c r="AQ8" s="132"/>
      <c r="AR8" s="132"/>
      <c r="AS8" s="132"/>
      <c r="AT8" s="132"/>
      <c r="AU8" s="132"/>
      <c r="AV8" s="132"/>
      <c r="AW8" s="132"/>
      <c r="AX8" s="132"/>
      <c r="AY8" s="24"/>
      <c r="AZ8" s="24"/>
    </row>
    <row r="9" spans="1:52" ht="18" customHeight="1">
      <c r="A9" s="24" t="s">
        <v>351</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row>
    <row r="10" spans="1:52" ht="18" customHeigh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row>
    <row r="11" spans="1:52" ht="18" customHeight="1">
      <c r="A11" s="223">
        <v>45537</v>
      </c>
      <c r="B11" s="224"/>
      <c r="C11" s="224"/>
      <c r="D11" s="224"/>
      <c r="E11" s="224"/>
      <c r="F11" s="224"/>
      <c r="G11" s="224"/>
      <c r="H11" s="224"/>
      <c r="I11" s="224"/>
      <c r="J11" s="224"/>
      <c r="K11" s="224"/>
      <c r="L11" s="224"/>
      <c r="M11" s="224"/>
      <c r="N11" s="224"/>
      <c r="O11" s="224"/>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24"/>
    </row>
    <row r="12" spans="1:52" ht="18"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row>
    <row r="13" spans="1:52" ht="18" customHeight="1">
      <c r="A13" s="24"/>
      <c r="B13" s="24"/>
      <c r="C13" s="24"/>
      <c r="D13" s="24"/>
      <c r="E13" s="24"/>
      <c r="F13" s="24"/>
      <c r="G13" s="24"/>
      <c r="H13" s="24"/>
      <c r="I13" s="24"/>
      <c r="J13" s="24"/>
      <c r="K13" s="24"/>
      <c r="L13" s="24"/>
      <c r="M13" s="24"/>
      <c r="N13" s="24"/>
      <c r="O13" s="24"/>
      <c r="P13" s="24"/>
      <c r="Q13" s="24"/>
      <c r="R13" s="24"/>
      <c r="S13" s="134" t="s">
        <v>5</v>
      </c>
      <c r="T13" s="134"/>
      <c r="U13" s="134"/>
      <c r="V13" s="134"/>
      <c r="W13" s="134"/>
      <c r="X13" s="134"/>
      <c r="Y13" s="134"/>
      <c r="Z13" s="134"/>
      <c r="AA13" s="134"/>
      <c r="AB13" s="136" t="str">
        <f>'01_第1号様式_交付申請書'!D5</f>
        <v>〒000-0000</v>
      </c>
      <c r="AC13" s="136"/>
      <c r="AD13" s="136"/>
      <c r="AE13" s="136"/>
      <c r="AF13" s="136"/>
      <c r="AG13" s="136"/>
      <c r="AH13" s="136"/>
      <c r="AI13" s="137" t="str">
        <f>'01_第1号様式_交付申請書'!E5</f>
        <v>別海町別海000番地</v>
      </c>
      <c r="AJ13" s="136"/>
      <c r="AK13" s="136"/>
      <c r="AL13" s="136"/>
      <c r="AM13" s="136"/>
      <c r="AN13" s="136"/>
      <c r="AO13" s="136"/>
      <c r="AP13" s="136"/>
      <c r="AQ13" s="136"/>
      <c r="AR13" s="136"/>
      <c r="AS13" s="136"/>
      <c r="AT13" s="136"/>
      <c r="AU13" s="136"/>
      <c r="AV13" s="136"/>
      <c r="AW13" s="136"/>
      <c r="AX13" s="136"/>
      <c r="AY13" s="136"/>
      <c r="AZ13" s="24"/>
    </row>
    <row r="14" spans="1:52" ht="18" customHeight="1">
      <c r="A14" s="24"/>
      <c r="B14" s="24"/>
      <c r="C14" s="24"/>
      <c r="D14" s="24"/>
      <c r="E14" s="24"/>
      <c r="F14" s="24"/>
      <c r="G14" s="24"/>
      <c r="H14" s="24"/>
      <c r="I14" s="24"/>
      <c r="J14" s="24"/>
      <c r="K14" s="24"/>
      <c r="L14" s="24"/>
      <c r="M14" s="24"/>
      <c r="N14" s="24"/>
      <c r="O14" s="24"/>
      <c r="P14" s="24"/>
      <c r="Q14" s="24"/>
      <c r="R14" s="24"/>
      <c r="S14" s="134" t="s">
        <v>354</v>
      </c>
      <c r="T14" s="134"/>
      <c r="U14" s="134"/>
      <c r="V14" s="134"/>
      <c r="W14" s="134"/>
      <c r="X14" s="134"/>
      <c r="Y14" s="134"/>
      <c r="Z14" s="134"/>
      <c r="AA14" s="134"/>
      <c r="AB14" s="126" t="str">
        <f>'01_第1号様式_交付申請書'!D6</f>
        <v>○○○○実行委員会</v>
      </c>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24"/>
    </row>
    <row r="15" spans="1:52" ht="18" customHeight="1">
      <c r="A15" s="24"/>
      <c r="B15" s="24"/>
      <c r="C15" s="24"/>
      <c r="D15" s="24"/>
      <c r="E15" s="24"/>
      <c r="F15" s="24"/>
      <c r="G15" s="24"/>
      <c r="H15" s="24"/>
      <c r="I15" s="24"/>
      <c r="J15" s="24"/>
      <c r="K15" s="24"/>
      <c r="L15" s="24"/>
      <c r="M15" s="24"/>
      <c r="N15" s="24"/>
      <c r="O15" s="24"/>
      <c r="P15" s="24"/>
      <c r="Q15" s="24"/>
      <c r="R15" s="24"/>
      <c r="S15" s="134" t="s">
        <v>187</v>
      </c>
      <c r="T15" s="134"/>
      <c r="U15" s="134"/>
      <c r="V15" s="134"/>
      <c r="W15" s="134"/>
      <c r="X15" s="134"/>
      <c r="Y15" s="134"/>
      <c r="Z15" s="134"/>
      <c r="AA15" s="134"/>
      <c r="AB15" s="126" t="str">
        <f>'01_第1号様式_交付申請書'!D7</f>
        <v>実行委員長　○○　○○</v>
      </c>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24"/>
    </row>
    <row r="16" spans="1:52" ht="18"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row>
    <row r="17" spans="1:52" ht="18" customHeight="1">
      <c r="A17" s="127" t="s">
        <v>185</v>
      </c>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24"/>
    </row>
    <row r="18" spans="1:52" ht="18" customHeight="1">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row>
    <row r="19" spans="1:52" ht="18"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row>
    <row r="20" spans="1:52" ht="18"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row>
    <row r="21" spans="1:52" ht="18"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row>
    <row r="22" spans="1:52" ht="18"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row>
    <row r="23" spans="1:52" ht="18"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row>
    <row r="24" spans="1:52" ht="18" customHeight="1">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row>
    <row r="25" spans="1:52" ht="18" customHeight="1">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row>
    <row r="26" spans="1:52" ht="18"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row>
    <row r="27" spans="1:52" ht="18"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row>
    <row r="28" spans="1:52" ht="18"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row>
    <row r="29" spans="1:52" ht="18"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row>
    <row r="30" spans="1:52" ht="18"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row>
    <row r="31" spans="1:52" ht="18"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1:52" ht="18"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1:52" ht="18"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1:52" ht="18"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1:52" ht="18"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1:52" ht="18" customHeight="1">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1:52" ht="18"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1:52" ht="18"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1:52" ht="18"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1:52" ht="18" customHeight="1">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1:52" ht="18"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row>
    <row r="42" spans="1:52" ht="18"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1:52" ht="18"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row>
    <row r="44" spans="1:52" ht="18"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1:52" ht="18"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row>
  </sheetData>
  <mergeCells count="20">
    <mergeCell ref="A1:AY1"/>
    <mergeCell ref="A3:AY3"/>
    <mergeCell ref="A5:AY5"/>
    <mergeCell ref="H6:I6"/>
    <mergeCell ref="J6:AH6"/>
    <mergeCell ref="AI6:AJ6"/>
    <mergeCell ref="A8:O8"/>
    <mergeCell ref="P8:X8"/>
    <mergeCell ref="Y8:AA8"/>
    <mergeCell ref="AB8:AJ8"/>
    <mergeCell ref="AK8:AX8"/>
    <mergeCell ref="A11:O11"/>
    <mergeCell ref="S13:AA13"/>
    <mergeCell ref="AB13:AH13"/>
    <mergeCell ref="AI13:AY13"/>
    <mergeCell ref="S14:AA14"/>
    <mergeCell ref="AB14:AY14"/>
    <mergeCell ref="S15:AA15"/>
    <mergeCell ref="AB15:AY15"/>
    <mergeCell ref="A17:AY17"/>
  </mergeCells>
  <phoneticPr fontId="2" type="Hiragana"/>
  <printOptions horizontalCentered="1"/>
  <pageMargins left="0.59055118110236215" right="0.59055118110236215" top="0.39370078740157477" bottom="0.39370078740157477" header="0.3" footer="0.19685039370078738"/>
  <pageSetup paperSize="9" fitToWidth="1" fitToHeight="1" orientation="portrait" usePrinterDefaults="1" r:id="rId1"/>
  <headerFooter>
    <oddFooter xml:space="preserve">&amp;R&amp;P/&amp;N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tabColor theme="7" tint="0.8"/>
  </sheetPr>
  <dimension ref="A1:F23"/>
  <sheetViews>
    <sheetView view="pageBreakPreview" zoomScaleSheetLayoutView="100" workbookViewId="0">
      <selection sqref="A1:E1"/>
    </sheetView>
  </sheetViews>
  <sheetFormatPr defaultRowHeight="13.5"/>
  <cols>
    <col min="1" max="1" width="4.375" style="1" customWidth="1"/>
    <col min="2" max="2" width="15.5" style="2" customWidth="1"/>
    <col min="3" max="3" width="18.5" style="2" customWidth="1"/>
    <col min="4" max="4" width="9.5" style="2" customWidth="1"/>
    <col min="5" max="5" width="33.5" style="2" customWidth="1"/>
    <col min="6" max="16384" width="9" style="2" customWidth="1"/>
  </cols>
  <sheetData>
    <row r="1" spans="1:6" s="225" customFormat="1" ht="12.75">
      <c r="A1" s="6" t="s">
        <v>96</v>
      </c>
      <c r="B1" s="6"/>
      <c r="C1" s="6"/>
      <c r="D1" s="6"/>
      <c r="E1" s="6"/>
      <c r="F1" s="251"/>
    </row>
    <row r="2" spans="1:6" ht="23.25" customHeight="1">
      <c r="A2" s="7" t="s">
        <v>95</v>
      </c>
      <c r="B2" s="7"/>
      <c r="C2" s="7"/>
      <c r="D2" s="7"/>
      <c r="E2" s="7"/>
      <c r="F2" s="24"/>
    </row>
    <row r="3" spans="1:6" s="4" customFormat="1" ht="23.25" customHeight="1">
      <c r="A3" s="8"/>
      <c r="B3" s="19"/>
      <c r="C3" s="19"/>
      <c r="D3" s="19"/>
      <c r="E3" s="245">
        <v>45537</v>
      </c>
      <c r="F3" s="59"/>
    </row>
    <row r="4" spans="1:6" ht="23.25" customHeight="1">
      <c r="A4" s="9" t="s">
        <v>36</v>
      </c>
      <c r="B4" s="9"/>
      <c r="C4" s="9"/>
      <c r="D4" s="35"/>
      <c r="E4" s="10"/>
      <c r="F4" s="24"/>
    </row>
    <row r="5" spans="1:6" ht="16.5" customHeight="1">
      <c r="A5" s="10"/>
      <c r="B5" s="10"/>
      <c r="C5" s="232" t="s">
        <v>5</v>
      </c>
      <c r="D5" s="238" t="str">
        <f>'01_第1号様式_交付申請書'!D5</f>
        <v>〒000-0000</v>
      </c>
      <c r="E5" s="246" t="str">
        <f>'01_第1号様式_交付申請書'!E5</f>
        <v>別海町別海000番地</v>
      </c>
      <c r="F5" s="24"/>
    </row>
    <row r="6" spans="1:6" ht="16.5" customHeight="1">
      <c r="A6" s="10"/>
      <c r="B6" s="10"/>
      <c r="C6" s="232" t="s">
        <v>18</v>
      </c>
      <c r="D6" s="239" t="str">
        <f>'01_第1号様式_交付申請書'!D6</f>
        <v>○○○○実行委員会</v>
      </c>
      <c r="E6" s="239"/>
      <c r="F6" s="24"/>
    </row>
    <row r="7" spans="1:6" ht="16.5" customHeight="1">
      <c r="A7" s="10"/>
      <c r="B7" s="10"/>
      <c r="C7" s="233" t="s">
        <v>64</v>
      </c>
      <c r="D7" s="240" t="str">
        <f>'01_第1号様式_交付申請書'!D7</f>
        <v>実行委員長　○○　○○</v>
      </c>
      <c r="E7" s="240"/>
      <c r="F7" s="24"/>
    </row>
    <row r="8" spans="1:6" ht="39" customHeight="1">
      <c r="A8" s="11" t="s">
        <v>97</v>
      </c>
      <c r="B8" s="11"/>
      <c r="C8" s="11"/>
      <c r="D8" s="11"/>
      <c r="E8" s="11"/>
      <c r="F8" s="24"/>
    </row>
    <row r="9" spans="1:6" ht="19.5" customHeight="1">
      <c r="A9" s="226" t="s">
        <v>321</v>
      </c>
      <c r="B9" s="229"/>
      <c r="C9" s="229"/>
      <c r="D9" s="229"/>
      <c r="E9" s="229"/>
      <c r="F9" s="24"/>
    </row>
    <row r="10" spans="1:6" ht="18" customHeight="1">
      <c r="A10" s="13" t="s">
        <v>84</v>
      </c>
      <c r="B10" s="20" t="s">
        <v>19</v>
      </c>
      <c r="C10" s="234" t="str">
        <f>'01_第1号様式_交付申請書'!C21</f>
        <v>○○○開催事業</v>
      </c>
      <c r="D10" s="241"/>
      <c r="E10" s="247"/>
      <c r="F10" s="24"/>
    </row>
    <row r="11" spans="1:6" ht="18" customHeight="1">
      <c r="A11" s="13" t="s">
        <v>86</v>
      </c>
      <c r="B11" s="20" t="s">
        <v>17</v>
      </c>
      <c r="C11" s="235">
        <f>入力内容[着手届_着手日]</f>
        <v>45444</v>
      </c>
      <c r="D11" s="242"/>
      <c r="E11" s="248"/>
      <c r="F11" s="24"/>
    </row>
    <row r="12" spans="1:6" ht="18" customHeight="1">
      <c r="A12" s="13" t="s">
        <v>88</v>
      </c>
      <c r="B12" s="20" t="s">
        <v>4</v>
      </c>
      <c r="C12" s="235">
        <f>入力内容[完了届_完了日]</f>
        <v>45534</v>
      </c>
      <c r="D12" s="242"/>
      <c r="E12" s="248"/>
      <c r="F12" s="24"/>
    </row>
    <row r="13" spans="1:6" ht="34.5" customHeight="1">
      <c r="A13" s="13" t="s">
        <v>90</v>
      </c>
      <c r="B13" s="20" t="s">
        <v>171</v>
      </c>
      <c r="C13" s="30" t="s">
        <v>345</v>
      </c>
      <c r="D13" s="41"/>
      <c r="E13" s="49"/>
      <c r="F13" s="24"/>
    </row>
    <row r="14" spans="1:6" ht="34.5" customHeight="1">
      <c r="A14" s="13" t="s">
        <v>91</v>
      </c>
      <c r="B14" s="20" t="s">
        <v>43</v>
      </c>
      <c r="C14" s="30" t="s">
        <v>123</v>
      </c>
      <c r="D14" s="41"/>
      <c r="E14" s="49"/>
      <c r="F14" s="24"/>
    </row>
    <row r="15" spans="1:6" ht="18" customHeight="1">
      <c r="A15" s="13" t="s">
        <v>92</v>
      </c>
      <c r="B15" s="20" t="s">
        <v>99</v>
      </c>
      <c r="C15" s="33">
        <f>入力内容[収支予算_補助金交付額]</f>
        <v>462000</v>
      </c>
      <c r="D15" s="44" t="str">
        <f>TEXT(入力内容[着手届_指令日],"ggge年m月d日")&amp;"付別海町指令第"&amp;入力内容[着手届_指令番号]&amp;"号"</f>
        <v>令和6年5月20日付別海町指令第100号</v>
      </c>
      <c r="E15" s="56"/>
      <c r="F15" s="24"/>
    </row>
    <row r="16" spans="1:6" ht="18" customHeight="1">
      <c r="A16" s="227" t="s">
        <v>45</v>
      </c>
      <c r="B16" s="230" t="s">
        <v>101</v>
      </c>
      <c r="C16" s="236">
        <f>IFERROR(入力内容[収支決算_補助金精算額],"")</f>
        <v>500000</v>
      </c>
      <c r="D16" s="243">
        <f>IFERROR(入力内容[収支決算_補助金返戻額],"")</f>
        <v>38000</v>
      </c>
      <c r="E16" s="249"/>
      <c r="F16" s="24"/>
    </row>
    <row r="17" spans="1:6" ht="18" customHeight="1">
      <c r="A17" s="228"/>
      <c r="B17" s="231"/>
      <c r="C17" s="237" t="s">
        <v>11</v>
      </c>
      <c r="D17" s="244"/>
      <c r="E17" s="250"/>
      <c r="F17" s="24"/>
    </row>
    <row r="18" spans="1:6" s="4" customFormat="1" ht="18" customHeight="1">
      <c r="A18" s="14" t="s">
        <v>69</v>
      </c>
      <c r="B18" s="21"/>
      <c r="C18" s="21"/>
      <c r="D18" s="21"/>
      <c r="E18" s="50"/>
      <c r="F18" s="59"/>
    </row>
    <row r="19" spans="1:6" s="4" customFormat="1" ht="18" customHeight="1">
      <c r="A19" s="15"/>
      <c r="B19" s="22" t="s">
        <v>103</v>
      </c>
      <c r="C19" s="22"/>
      <c r="D19" s="22"/>
      <c r="E19" s="51"/>
      <c r="F19" s="59"/>
    </row>
    <row r="20" spans="1:6" ht="18" customHeight="1">
      <c r="A20" s="15"/>
      <c r="B20" s="22" t="s">
        <v>214</v>
      </c>
      <c r="C20" s="22"/>
      <c r="D20" s="22"/>
      <c r="E20" s="51"/>
      <c r="F20" s="24"/>
    </row>
    <row r="21" spans="1:6" ht="18" customHeight="1">
      <c r="A21" s="15"/>
      <c r="B21" s="22" t="s">
        <v>114</v>
      </c>
      <c r="C21" s="22"/>
      <c r="D21" s="22"/>
      <c r="E21" s="51"/>
      <c r="F21" s="24"/>
    </row>
    <row r="22" spans="1:6" ht="18" customHeight="1">
      <c r="A22" s="16"/>
      <c r="B22" s="23" t="s">
        <v>215</v>
      </c>
      <c r="C22" s="23"/>
      <c r="D22" s="23"/>
      <c r="E22" s="52"/>
      <c r="F22" s="24"/>
    </row>
    <row r="23" spans="1:6">
      <c r="A23" s="18"/>
      <c r="B23" s="24"/>
      <c r="C23" s="24"/>
      <c r="D23" s="24"/>
      <c r="E23" s="24"/>
      <c r="F23" s="24"/>
    </row>
  </sheetData>
  <mergeCells count="21">
    <mergeCell ref="A1:E1"/>
    <mergeCell ref="A2:E2"/>
    <mergeCell ref="A4:C4"/>
    <mergeCell ref="D6:E6"/>
    <mergeCell ref="D7:E7"/>
    <mergeCell ref="A8:E8"/>
    <mergeCell ref="A9:E9"/>
    <mergeCell ref="C10:E10"/>
    <mergeCell ref="C11:E11"/>
    <mergeCell ref="C12:E12"/>
    <mergeCell ref="C13:E13"/>
    <mergeCell ref="C14:E14"/>
    <mergeCell ref="D15:E15"/>
    <mergeCell ref="D16:E16"/>
    <mergeCell ref="A18:E18"/>
    <mergeCell ref="B19:E19"/>
    <mergeCell ref="B20:E20"/>
    <mergeCell ref="B21:E21"/>
    <mergeCell ref="B22:E22"/>
    <mergeCell ref="A16:A17"/>
    <mergeCell ref="B16:B17"/>
  </mergeCells>
  <phoneticPr fontId="2" type="Hiragana"/>
  <printOptions horizontalCentered="1"/>
  <pageMargins left="0.59055118110236215" right="0.59055118110236215" top="0.39370078740157477" bottom="0.39370078740157477" header="0.3" footer="0.19685039370078738"/>
  <pageSetup paperSize="9" fitToWidth="1" fitToHeight="1" orientation="portrait" usePrinterDefaults="1" r:id="rId1"/>
  <headerFooter>
    <oddFooter xml:space="preserve">&amp;R&amp;P/&amp;N </oddFooter>
  </headerFooter>
  <drawing r:id="rId2"/>
  <legacyDrawing r:id="rId3"/>
  <mc:AlternateContent>
    <mc:Choice xmlns:x14="http://schemas.microsoft.com/office/spreadsheetml/2009/9/main" Requires="x14">
      <controls>
        <mc:AlternateContent>
          <mc:Choice Requires="x14">
            <control shapeId="13313" r:id="rId4" name="チェック 1">
              <controlPr defaultSize="0" autoPict="0">
                <anchor moveWithCells="1">
                  <from xmlns:xdr="http://schemas.openxmlformats.org/drawingml/2006/spreadsheetDrawing">
                    <xdr:col>0</xdr:col>
                    <xdr:colOff>57150</xdr:colOff>
                    <xdr:row>18</xdr:row>
                    <xdr:rowOff>0</xdr:rowOff>
                  </from>
                  <to xmlns:xdr="http://schemas.openxmlformats.org/drawingml/2006/spreadsheetDrawing">
                    <xdr:col>1</xdr:col>
                    <xdr:colOff>28575</xdr:colOff>
                    <xdr:row>18</xdr:row>
                    <xdr:rowOff>209550</xdr:rowOff>
                  </to>
                </anchor>
              </controlPr>
            </control>
          </mc:Choice>
        </mc:AlternateContent>
        <mc:AlternateContent>
          <mc:Choice Requires="x14">
            <control shapeId="13314" r:id="rId5" name="チェック 2">
              <controlPr defaultSize="0" autoPict="0">
                <anchor moveWithCells="1">
                  <from xmlns:xdr="http://schemas.openxmlformats.org/drawingml/2006/spreadsheetDrawing">
                    <xdr:col>0</xdr:col>
                    <xdr:colOff>57150</xdr:colOff>
                    <xdr:row>19</xdr:row>
                    <xdr:rowOff>0</xdr:rowOff>
                  </from>
                  <to xmlns:xdr="http://schemas.openxmlformats.org/drawingml/2006/spreadsheetDrawing">
                    <xdr:col>1</xdr:col>
                    <xdr:colOff>28575</xdr:colOff>
                    <xdr:row>19</xdr:row>
                    <xdr:rowOff>209550</xdr:rowOff>
                  </to>
                </anchor>
              </controlPr>
            </control>
          </mc:Choice>
        </mc:AlternateContent>
        <mc:AlternateContent>
          <mc:Choice Requires="x14">
            <control shapeId="13315" r:id="rId6" name="チェック 3">
              <controlPr defaultSize="0" autoPict="0">
                <anchor moveWithCells="1">
                  <from xmlns:xdr="http://schemas.openxmlformats.org/drawingml/2006/spreadsheetDrawing">
                    <xdr:col>0</xdr:col>
                    <xdr:colOff>57150</xdr:colOff>
                    <xdr:row>20</xdr:row>
                    <xdr:rowOff>0</xdr:rowOff>
                  </from>
                  <to xmlns:xdr="http://schemas.openxmlformats.org/drawingml/2006/spreadsheetDrawing">
                    <xdr:col>1</xdr:col>
                    <xdr:colOff>28575</xdr:colOff>
                    <xdr:row>20</xdr:row>
                    <xdr:rowOff>209550</xdr:rowOff>
                  </to>
                </anchor>
              </controlPr>
            </control>
          </mc:Choice>
        </mc:AlternateContent>
        <mc:AlternateContent>
          <mc:Choice Requires="x14">
            <control shapeId="13316" r:id="rId7" name="チェック 4">
              <controlPr defaultSize="0" autoPict="0">
                <anchor moveWithCells="1">
                  <from xmlns:xdr="http://schemas.openxmlformats.org/drawingml/2006/spreadsheetDrawing">
                    <xdr:col>0</xdr:col>
                    <xdr:colOff>57150</xdr:colOff>
                    <xdr:row>21</xdr:row>
                    <xdr:rowOff>0</xdr:rowOff>
                  </from>
                  <to xmlns:xdr="http://schemas.openxmlformats.org/drawingml/2006/spreadsheetDrawing">
                    <xdr:col>1</xdr:col>
                    <xdr:colOff>28575</xdr:colOff>
                    <xdr:row>21</xdr:row>
                    <xdr:rowOff>209550</xdr:rowOff>
                  </to>
                </anchor>
              </controlPr>
            </control>
          </mc:Choice>
        </mc:AlternateContent>
        <mc:AlternateContent>
          <mc:Choice Requires="x14">
            <control shapeId="13317" r:id="rId8" name="チェック 5">
              <controlPr defaultSize="0" autoPict="0">
                <anchor moveWithCells="1">
                  <from xmlns:xdr="http://schemas.openxmlformats.org/drawingml/2006/spreadsheetDrawing">
                    <xdr:col>0</xdr:col>
                    <xdr:colOff>57150</xdr:colOff>
                    <xdr:row>20</xdr:row>
                    <xdr:rowOff>0</xdr:rowOff>
                  </from>
                  <to xmlns:xdr="http://schemas.openxmlformats.org/drawingml/2006/spreadsheetDrawing">
                    <xdr:col>1</xdr:col>
                    <xdr:colOff>28575</xdr:colOff>
                    <xdr:row>20</xdr:row>
                    <xdr:rowOff>209550</xdr:rowOff>
                  </to>
                </anchor>
              </controlPr>
            </control>
          </mc:Choice>
        </mc:AlternateContent>
        <mc:AlternateContent>
          <mc:Choice Requires="x14">
            <control shapeId="13318" r:id="rId9" name="チェック 6">
              <controlPr defaultSize="0" autoPict="0">
                <anchor moveWithCells="1">
                  <from xmlns:xdr="http://schemas.openxmlformats.org/drawingml/2006/spreadsheetDrawing">
                    <xdr:col>0</xdr:col>
                    <xdr:colOff>57150</xdr:colOff>
                    <xdr:row>21</xdr:row>
                    <xdr:rowOff>0</xdr:rowOff>
                  </from>
                  <to xmlns:xdr="http://schemas.openxmlformats.org/drawingml/2006/spreadsheetDrawing">
                    <xdr:col>1</xdr:col>
                    <xdr:colOff>28575</xdr:colOff>
                    <xdr:row>21</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tabColor theme="7" tint="0.8"/>
  </sheetPr>
  <dimension ref="A1:L56"/>
  <sheetViews>
    <sheetView view="pageBreakPreview" zoomScaleSheetLayoutView="100" workbookViewId="0">
      <selection activeCell="J7" sqref="J7"/>
    </sheetView>
  </sheetViews>
  <sheetFormatPr defaultRowHeight="13.5"/>
  <cols>
    <col min="1" max="1" width="2.625" style="61" customWidth="1"/>
    <col min="2" max="3" width="17.125" style="61" customWidth="1"/>
    <col min="4" max="4" width="9.875" style="61" customWidth="1"/>
    <col min="5" max="5" width="3" style="61" customWidth="1"/>
    <col min="6" max="6" width="9.875" style="61" customWidth="1"/>
    <col min="7" max="7" width="3" style="61" customWidth="1"/>
    <col min="8" max="9" width="9.875" style="61" customWidth="1"/>
    <col min="10" max="10" width="0.625" style="61" customWidth="1"/>
    <col min="11" max="11" width="12.5" style="62" bestFit="1" customWidth="1"/>
    <col min="12" max="12" width="8.75" style="61" customWidth="1"/>
    <col min="13" max="16384" width="9" style="61" customWidth="1"/>
  </cols>
  <sheetData>
    <row r="1" spans="1:11" s="64" customFormat="1" ht="12.75" customHeight="1">
      <c r="A1" s="65" t="s">
        <v>124</v>
      </c>
      <c r="B1" s="252"/>
      <c r="C1" s="252"/>
      <c r="D1" s="252"/>
      <c r="E1" s="252"/>
      <c r="F1" s="252"/>
      <c r="G1" s="252"/>
      <c r="H1" s="252"/>
      <c r="I1" s="252"/>
      <c r="J1" s="65"/>
      <c r="K1" s="264"/>
    </row>
    <row r="2" spans="1:11" s="64" customFormat="1" ht="23.25" customHeight="1">
      <c r="A2" s="66" t="s">
        <v>25</v>
      </c>
      <c r="B2" s="66"/>
      <c r="C2" s="66"/>
      <c r="D2" s="66"/>
      <c r="E2" s="66"/>
      <c r="F2" s="66"/>
      <c r="G2" s="66"/>
      <c r="H2" s="66"/>
      <c r="I2" s="66"/>
      <c r="J2" s="66"/>
      <c r="K2" s="264"/>
    </row>
    <row r="3" spans="1:11" s="64" customFormat="1" ht="23.25" customHeight="1">
      <c r="A3" s="252"/>
      <c r="B3" s="252"/>
      <c r="C3" s="252"/>
      <c r="D3" s="96" t="s">
        <v>167</v>
      </c>
      <c r="E3" s="96" t="str">
        <f>入力内容[団体_名称]</f>
        <v>○○○○実行委員会</v>
      </c>
      <c r="F3" s="96"/>
      <c r="G3" s="96"/>
      <c r="H3" s="96"/>
      <c r="I3" s="96"/>
      <c r="J3" s="116"/>
      <c r="K3" s="265"/>
    </row>
    <row r="4" spans="1:11">
      <c r="A4" s="79" t="s">
        <v>207</v>
      </c>
      <c r="B4" s="79"/>
      <c r="C4" s="79"/>
      <c r="D4" s="79"/>
      <c r="E4" s="79"/>
      <c r="F4" s="79"/>
      <c r="G4" s="79"/>
      <c r="H4" s="79"/>
      <c r="I4" s="79"/>
      <c r="J4" s="73"/>
      <c r="K4" s="264"/>
    </row>
    <row r="5" spans="1:11">
      <c r="A5" s="67"/>
      <c r="B5" s="80" t="s">
        <v>246</v>
      </c>
      <c r="C5" s="80" t="s">
        <v>118</v>
      </c>
      <c r="D5" s="80" t="s">
        <v>120</v>
      </c>
      <c r="E5" s="80"/>
      <c r="F5" s="80"/>
      <c r="G5" s="80"/>
      <c r="H5" s="80"/>
      <c r="I5" s="80" t="s">
        <v>98</v>
      </c>
      <c r="J5" s="117"/>
      <c r="K5" s="264" t="s">
        <v>122</v>
      </c>
    </row>
    <row r="6" spans="1:11">
      <c r="A6" s="68"/>
      <c r="B6" s="81" t="s">
        <v>262</v>
      </c>
      <c r="C6" s="81" t="str">
        <f>IFERROR(入力内容[事業計画_補助区分],"")</f>
        <v>地域づくり型補助金</v>
      </c>
      <c r="D6" s="97">
        <f>入力内容[収支決算_補助対象経費_小計]</f>
        <v>592680</v>
      </c>
      <c r="E6" s="100"/>
      <c r="F6" s="100"/>
      <c r="G6" s="103" t="s">
        <v>121</v>
      </c>
      <c r="H6" s="104" t="str">
        <f>IFERROR("補助率"&amp;入力内容[事業計画_補助割合表示],"")</f>
        <v>補助率10/10</v>
      </c>
      <c r="I6" s="109">
        <f>IFERROR(MIN(入力内容[収支決算_補助対象経費*補助率],入力内容[事業計画_補助上限額]),"")</f>
        <v>500000</v>
      </c>
      <c r="J6" s="118"/>
      <c r="K6" s="90" t="str">
        <f t="shared" ref="K6:K11" si="0">IFERROR(_xlfn.FORMULATEXT(I6),"")</f>
        <v>=IFERROR(MIN(入力内容[収支決算_補助対象経費*補助率],入力内容[事業計画_補助上限額]),"")</v>
      </c>
    </row>
    <row r="7" spans="1:11">
      <c r="A7" s="68"/>
      <c r="B7" s="82" t="s">
        <v>133</v>
      </c>
      <c r="C7" s="82" t="s">
        <v>145</v>
      </c>
      <c r="D7" s="98" t="s">
        <v>60</v>
      </c>
      <c r="E7" s="101" t="s">
        <v>121</v>
      </c>
      <c r="F7" s="101" t="s">
        <v>272</v>
      </c>
      <c r="G7" s="101" t="s">
        <v>121</v>
      </c>
      <c r="H7" s="105" t="s">
        <v>337</v>
      </c>
      <c r="I7" s="110">
        <f>500*50*3</f>
        <v>75000</v>
      </c>
      <c r="J7" s="118"/>
      <c r="K7" s="90" t="str">
        <f t="shared" si="0"/>
        <v>=500*50*3</v>
      </c>
    </row>
    <row r="8" spans="1:11">
      <c r="A8" s="68"/>
      <c r="B8" s="82" t="s">
        <v>334</v>
      </c>
      <c r="C8" s="82" t="s">
        <v>201</v>
      </c>
      <c r="D8" s="98" t="s">
        <v>350</v>
      </c>
      <c r="E8" s="101" t="s">
        <v>121</v>
      </c>
      <c r="F8" s="101" t="s">
        <v>307</v>
      </c>
      <c r="G8" s="101"/>
      <c r="H8" s="105"/>
      <c r="I8" s="110">
        <f>10000*3</f>
        <v>30000</v>
      </c>
      <c r="J8" s="118"/>
      <c r="K8" s="90" t="str">
        <f t="shared" si="0"/>
        <v>=10000*3</v>
      </c>
    </row>
    <row r="9" spans="1:11">
      <c r="A9" s="68"/>
      <c r="B9" s="82" t="s">
        <v>134</v>
      </c>
      <c r="C9" s="82" t="s">
        <v>335</v>
      </c>
      <c r="D9" s="98"/>
      <c r="E9" s="101"/>
      <c r="F9" s="101"/>
      <c r="G9" s="101"/>
      <c r="H9" s="105"/>
      <c r="I9" s="110"/>
      <c r="J9" s="118"/>
      <c r="K9" s="90" t="str">
        <f t="shared" si="0"/>
        <v/>
      </c>
    </row>
    <row r="10" spans="1:11">
      <c r="A10" s="68"/>
      <c r="B10" s="82"/>
      <c r="C10" s="92"/>
      <c r="D10" s="99"/>
      <c r="E10" s="102"/>
      <c r="F10" s="102"/>
      <c r="G10" s="102"/>
      <c r="H10" s="106"/>
      <c r="I10" s="111"/>
      <c r="J10" s="118"/>
      <c r="K10" s="90" t="str">
        <f t="shared" si="0"/>
        <v/>
      </c>
    </row>
    <row r="11" spans="1:11">
      <c r="A11" s="68"/>
      <c r="B11" s="83" t="s">
        <v>109</v>
      </c>
      <c r="C11" s="93"/>
      <c r="D11" s="93"/>
      <c r="E11" s="93"/>
      <c r="F11" s="93"/>
      <c r="G11" s="93"/>
      <c r="H11" s="107"/>
      <c r="I11" s="112">
        <f>SUBTOTAL(109,決算_収入[列9])</f>
        <v>605000</v>
      </c>
      <c r="J11" s="118"/>
      <c r="K11" s="90" t="str">
        <f t="shared" si="0"/>
        <v>=SUBTOTAL(109,[列9])</v>
      </c>
    </row>
    <row r="12" spans="1:11">
      <c r="A12" s="79"/>
      <c r="B12" s="79"/>
      <c r="C12" s="79"/>
      <c r="D12" s="79"/>
      <c r="E12" s="79"/>
      <c r="F12" s="79"/>
      <c r="G12" s="79"/>
      <c r="H12" s="79"/>
      <c r="I12" s="262" t="str">
        <f>IF(入力内容[収支予算_補助金交付額]&lt;I6,"!補助金額が当初交付決定額を上回る場合は別海町総合政策課にご連絡ください!","")</f>
        <v>!補助金額が当初交付決定額を上回る場合は別海町総合政策課にご連絡ください!</v>
      </c>
      <c r="J12" s="73"/>
      <c r="K12" s="90"/>
    </row>
    <row r="13" spans="1:11">
      <c r="A13" s="79" t="s">
        <v>208</v>
      </c>
      <c r="B13" s="79"/>
      <c r="C13" s="79"/>
      <c r="D13" s="79"/>
      <c r="E13" s="79"/>
      <c r="F13" s="79"/>
      <c r="G13" s="79"/>
      <c r="H13" s="79"/>
      <c r="I13" s="79"/>
      <c r="J13" s="73"/>
      <c r="K13" s="90"/>
    </row>
    <row r="14" spans="1:11">
      <c r="A14" s="69"/>
      <c r="B14" s="84" t="s">
        <v>246</v>
      </c>
      <c r="C14" s="84" t="s">
        <v>119</v>
      </c>
      <c r="D14" s="84" t="s">
        <v>120</v>
      </c>
      <c r="E14" s="84"/>
      <c r="F14" s="84"/>
      <c r="G14" s="84"/>
      <c r="H14" s="84"/>
      <c r="I14" s="84" t="s">
        <v>98</v>
      </c>
      <c r="J14" s="119"/>
      <c r="K14" s="266" t="str">
        <f t="shared" ref="K14:K26" si="1">IFERROR(_xlfn.FORMULATEXT(I14),"")</f>
        <v/>
      </c>
    </row>
    <row r="15" spans="1:11">
      <c r="A15" s="70" t="s">
        <v>180</v>
      </c>
      <c r="B15" s="82" t="s">
        <v>135</v>
      </c>
      <c r="C15" s="82" t="s">
        <v>29</v>
      </c>
      <c r="D15" s="98" t="s">
        <v>288</v>
      </c>
      <c r="E15" s="101" t="s">
        <v>121</v>
      </c>
      <c r="F15" s="101" t="s">
        <v>162</v>
      </c>
      <c r="G15" s="101" t="s">
        <v>161</v>
      </c>
      <c r="H15" s="105" t="s">
        <v>337</v>
      </c>
      <c r="I15" s="113">
        <f>19000*2*3</f>
        <v>114000</v>
      </c>
      <c r="J15" s="120"/>
      <c r="K15" s="266" t="str">
        <f t="shared" si="1"/>
        <v>=19000*2*3</v>
      </c>
    </row>
    <row r="16" spans="1:11">
      <c r="A16" s="70"/>
      <c r="B16" s="82" t="s">
        <v>136</v>
      </c>
      <c r="C16" s="82" t="s">
        <v>116</v>
      </c>
      <c r="D16" s="98" t="s">
        <v>346</v>
      </c>
      <c r="E16" s="101" t="s">
        <v>121</v>
      </c>
      <c r="F16" s="101" t="s">
        <v>56</v>
      </c>
      <c r="G16" s="101" t="s">
        <v>161</v>
      </c>
      <c r="H16" s="105" t="s">
        <v>337</v>
      </c>
      <c r="I16" s="113">
        <f>40*3000*3</f>
        <v>360000</v>
      </c>
      <c r="J16" s="120"/>
      <c r="K16" s="266" t="str">
        <f t="shared" si="1"/>
        <v>=40*3000*3</v>
      </c>
    </row>
    <row r="17" spans="1:11">
      <c r="A17" s="70"/>
      <c r="B17" s="82" t="s">
        <v>137</v>
      </c>
      <c r="C17" s="82" t="s">
        <v>146</v>
      </c>
      <c r="D17" s="98" t="s">
        <v>152</v>
      </c>
      <c r="E17" s="101" t="s">
        <v>121</v>
      </c>
      <c r="F17" s="101" t="s">
        <v>56</v>
      </c>
      <c r="G17" s="101" t="s">
        <v>161</v>
      </c>
      <c r="H17" s="105" t="s">
        <v>337</v>
      </c>
      <c r="I17" s="113">
        <f>10*3000*3</f>
        <v>90000</v>
      </c>
      <c r="J17" s="120"/>
      <c r="K17" s="266" t="str">
        <f t="shared" si="1"/>
        <v>=10*3000*3</v>
      </c>
    </row>
    <row r="18" spans="1:11">
      <c r="A18" s="70"/>
      <c r="B18" s="82" t="s">
        <v>138</v>
      </c>
      <c r="C18" s="82" t="s">
        <v>147</v>
      </c>
      <c r="D18" s="98" t="s">
        <v>60</v>
      </c>
      <c r="E18" s="101" t="s">
        <v>121</v>
      </c>
      <c r="F18" s="101" t="s">
        <v>14</v>
      </c>
      <c r="G18" s="101" t="s">
        <v>161</v>
      </c>
      <c r="H18" s="105" t="s">
        <v>337</v>
      </c>
      <c r="I18" s="113">
        <f>500*3*3</f>
        <v>4500</v>
      </c>
      <c r="J18" s="120"/>
      <c r="K18" s="266" t="str">
        <f t="shared" si="1"/>
        <v>=500*3*3</v>
      </c>
    </row>
    <row r="19" spans="1:11">
      <c r="A19" s="70"/>
      <c r="B19" s="82" t="s">
        <v>139</v>
      </c>
      <c r="C19" s="82" t="s">
        <v>148</v>
      </c>
      <c r="D19" s="98" t="s">
        <v>348</v>
      </c>
      <c r="E19" s="101" t="s">
        <v>121</v>
      </c>
      <c r="F19" s="101" t="s">
        <v>337</v>
      </c>
      <c r="G19" s="101"/>
      <c r="H19" s="105"/>
      <c r="I19" s="113">
        <f>6500*3</f>
        <v>19500</v>
      </c>
      <c r="J19" s="120"/>
      <c r="K19" s="266" t="str">
        <f t="shared" si="1"/>
        <v>=6500*3</v>
      </c>
    </row>
    <row r="20" spans="1:11">
      <c r="A20" s="70"/>
      <c r="B20" s="82" t="s">
        <v>140</v>
      </c>
      <c r="C20" s="82" t="s">
        <v>149</v>
      </c>
      <c r="D20" s="98" t="s">
        <v>100</v>
      </c>
      <c r="E20" s="101" t="s">
        <v>121</v>
      </c>
      <c r="F20" s="101" t="s">
        <v>61</v>
      </c>
      <c r="G20" s="101" t="s">
        <v>266</v>
      </c>
      <c r="H20" s="105" t="s">
        <v>191</v>
      </c>
      <c r="I20" s="113">
        <f>600*4+240</f>
        <v>2640</v>
      </c>
      <c r="J20" s="120"/>
      <c r="K20" s="266" t="str">
        <f t="shared" si="1"/>
        <v>=600*4+240</v>
      </c>
    </row>
    <row r="21" spans="1:11">
      <c r="A21" s="70"/>
      <c r="B21" s="82" t="s">
        <v>50</v>
      </c>
      <c r="C21" s="82" t="s">
        <v>150</v>
      </c>
      <c r="D21" s="98" t="s">
        <v>347</v>
      </c>
      <c r="E21" s="101" t="s">
        <v>121</v>
      </c>
      <c r="F21" s="101" t="s">
        <v>61</v>
      </c>
      <c r="G21" s="101"/>
      <c r="H21" s="105"/>
      <c r="I21" s="113">
        <f>510*4</f>
        <v>2040</v>
      </c>
      <c r="J21" s="120"/>
      <c r="K21" s="266" t="str">
        <f t="shared" si="1"/>
        <v>=510*4</v>
      </c>
    </row>
    <row r="22" spans="1:11">
      <c r="A22" s="70"/>
      <c r="B22" s="82"/>
      <c r="C22" s="82"/>
      <c r="D22" s="98"/>
      <c r="E22" s="101"/>
      <c r="F22" s="101"/>
      <c r="G22" s="101"/>
      <c r="H22" s="105"/>
      <c r="I22" s="113"/>
      <c r="J22" s="120"/>
      <c r="K22" s="266" t="str">
        <f t="shared" si="1"/>
        <v/>
      </c>
    </row>
    <row r="23" spans="1:11">
      <c r="A23" s="70"/>
      <c r="B23" s="82"/>
      <c r="C23" s="82"/>
      <c r="D23" s="98"/>
      <c r="E23" s="101"/>
      <c r="F23" s="101"/>
      <c r="G23" s="101"/>
      <c r="H23" s="105"/>
      <c r="I23" s="113"/>
      <c r="J23" s="120"/>
      <c r="K23" s="266" t="str">
        <f t="shared" si="1"/>
        <v/>
      </c>
    </row>
    <row r="24" spans="1:11">
      <c r="A24" s="70"/>
      <c r="B24" s="82"/>
      <c r="C24" s="82"/>
      <c r="D24" s="98"/>
      <c r="E24" s="101"/>
      <c r="F24" s="101"/>
      <c r="G24" s="101"/>
      <c r="H24" s="105"/>
      <c r="I24" s="113"/>
      <c r="J24" s="120"/>
      <c r="K24" s="266" t="str">
        <f t="shared" si="1"/>
        <v/>
      </c>
    </row>
    <row r="25" spans="1:11">
      <c r="A25" s="71"/>
      <c r="B25" s="85" t="s">
        <v>117</v>
      </c>
      <c r="C25" s="94"/>
      <c r="D25" s="94"/>
      <c r="E25" s="94"/>
      <c r="F25" s="94"/>
      <c r="G25" s="94"/>
      <c r="H25" s="108"/>
      <c r="I25" s="114">
        <f>SUBTOTAL(109,決算_支出_対象[列8])</f>
        <v>592680</v>
      </c>
      <c r="J25" s="120"/>
      <c r="K25" s="266" t="str">
        <f t="shared" si="1"/>
        <v>=SUBTOTAL(109,[列8])</v>
      </c>
    </row>
    <row r="26" spans="1:11">
      <c r="A26" s="72" t="s">
        <v>263</v>
      </c>
      <c r="B26" s="82" t="s">
        <v>143</v>
      </c>
      <c r="C26" s="82" t="s">
        <v>338</v>
      </c>
      <c r="D26" s="98" t="s">
        <v>70</v>
      </c>
      <c r="E26" s="101" t="s">
        <v>121</v>
      </c>
      <c r="F26" s="101" t="s">
        <v>340</v>
      </c>
      <c r="G26" s="101"/>
      <c r="H26" s="105"/>
      <c r="I26" s="113">
        <v>10000</v>
      </c>
      <c r="J26" s="120"/>
      <c r="K26" s="266" t="str">
        <f t="shared" si="1"/>
        <v/>
      </c>
    </row>
    <row r="27" spans="1:11">
      <c r="A27" s="72"/>
      <c r="B27" s="82"/>
      <c r="C27" s="82"/>
      <c r="D27" s="98"/>
      <c r="E27" s="101"/>
      <c r="F27" s="101"/>
      <c r="G27" s="101"/>
      <c r="H27" s="105"/>
      <c r="I27" s="113"/>
      <c r="J27" s="120"/>
      <c r="K27" s="266"/>
    </row>
    <row r="28" spans="1:11">
      <c r="A28" s="72"/>
      <c r="B28" s="82"/>
      <c r="C28" s="82"/>
      <c r="D28" s="98"/>
      <c r="E28" s="101"/>
      <c r="F28" s="101"/>
      <c r="G28" s="101"/>
      <c r="H28" s="105"/>
      <c r="I28" s="113"/>
      <c r="J28" s="120"/>
      <c r="K28" s="266" t="str">
        <f t="shared" ref="K28:K33" si="2">IFERROR(_xlfn.FORMULATEXT(I28),"")</f>
        <v/>
      </c>
    </row>
    <row r="29" spans="1:11">
      <c r="A29" s="72"/>
      <c r="B29" s="82"/>
      <c r="C29" s="82"/>
      <c r="D29" s="98"/>
      <c r="E29" s="101"/>
      <c r="F29" s="101"/>
      <c r="G29" s="101"/>
      <c r="H29" s="105"/>
      <c r="I29" s="113"/>
      <c r="J29" s="120"/>
      <c r="K29" s="266" t="str">
        <f t="shared" si="2"/>
        <v/>
      </c>
    </row>
    <row r="30" spans="1:11">
      <c r="A30" s="72"/>
      <c r="B30" s="82"/>
      <c r="C30" s="82"/>
      <c r="D30" s="98"/>
      <c r="E30" s="101"/>
      <c r="F30" s="101"/>
      <c r="G30" s="101"/>
      <c r="H30" s="105"/>
      <c r="I30" s="113"/>
      <c r="J30" s="120"/>
      <c r="K30" s="266" t="str">
        <f t="shared" si="2"/>
        <v/>
      </c>
    </row>
    <row r="31" spans="1:11">
      <c r="A31" s="72"/>
      <c r="B31" s="82"/>
      <c r="C31" s="82"/>
      <c r="D31" s="98"/>
      <c r="E31" s="101"/>
      <c r="F31" s="101"/>
      <c r="G31" s="101"/>
      <c r="H31" s="105"/>
      <c r="I31" s="113"/>
      <c r="J31" s="120"/>
      <c r="K31" s="266" t="str">
        <f t="shared" si="2"/>
        <v/>
      </c>
    </row>
    <row r="32" spans="1:11">
      <c r="A32" s="72"/>
      <c r="B32" s="86" t="s">
        <v>117</v>
      </c>
      <c r="C32" s="86"/>
      <c r="D32" s="94"/>
      <c r="E32" s="94"/>
      <c r="F32" s="94"/>
      <c r="G32" s="94"/>
      <c r="H32" s="108"/>
      <c r="I32" s="114">
        <f>SUBTOTAL(109,決算_支出_対象外[列8])</f>
        <v>10000</v>
      </c>
      <c r="J32" s="120"/>
      <c r="K32" s="266" t="str">
        <f t="shared" si="2"/>
        <v>=SUBTOTAL(109,[列8])</v>
      </c>
    </row>
    <row r="33" spans="1:11">
      <c r="A33" s="65"/>
      <c r="B33" s="85" t="s">
        <v>94</v>
      </c>
      <c r="C33" s="94"/>
      <c r="D33" s="94"/>
      <c r="E33" s="94"/>
      <c r="F33" s="94"/>
      <c r="G33" s="94"/>
      <c r="H33" s="108"/>
      <c r="I33" s="114">
        <f>決算_支出_対象[[#Totals],[列8]]+決算_支出_対象外[[#Totals],[列8]]</f>
        <v>602680</v>
      </c>
      <c r="J33" s="120"/>
      <c r="K33" s="266" t="str">
        <f t="shared" si="2"/>
        <v>=決算_支出_対象[[#集計],[列8]]+決算_支出_対象外[[#集計],[列8]]</v>
      </c>
    </row>
    <row r="34" spans="1:11">
      <c r="A34" s="65"/>
      <c r="B34" s="65"/>
      <c r="C34" s="65"/>
      <c r="D34" s="65"/>
      <c r="E34" s="65"/>
      <c r="F34" s="65"/>
      <c r="G34" s="65"/>
      <c r="H34" s="65"/>
      <c r="I34" s="115"/>
      <c r="J34" s="121"/>
      <c r="K34" s="264"/>
    </row>
    <row r="35" spans="1:11">
      <c r="A35" s="79" t="s">
        <v>68</v>
      </c>
      <c r="B35" s="79"/>
      <c r="C35" s="79"/>
      <c r="D35" s="79"/>
      <c r="E35" s="79"/>
      <c r="F35" s="79"/>
      <c r="G35" s="79"/>
      <c r="H35" s="79"/>
      <c r="I35" s="79"/>
      <c r="J35" s="73"/>
      <c r="K35" s="264"/>
    </row>
    <row r="36" spans="1:11">
      <c r="A36" s="79"/>
      <c r="B36" s="79"/>
      <c r="C36" s="79"/>
      <c r="D36" s="79"/>
      <c r="E36" s="79"/>
      <c r="F36" s="79"/>
      <c r="G36" s="79"/>
      <c r="H36" s="79"/>
      <c r="I36" s="79"/>
      <c r="J36" s="73"/>
      <c r="K36" s="264"/>
    </row>
    <row r="37" spans="1:11">
      <c r="A37" s="79"/>
      <c r="B37" s="79"/>
      <c r="C37" s="79"/>
      <c r="D37" s="79"/>
      <c r="E37" s="79"/>
      <c r="F37" s="79"/>
      <c r="G37" s="79"/>
      <c r="H37" s="79"/>
      <c r="I37" s="79"/>
      <c r="J37" s="73"/>
      <c r="K37" s="264"/>
    </row>
    <row r="38" spans="1:11">
      <c r="A38" s="79"/>
      <c r="B38" s="79"/>
      <c r="C38" s="79"/>
      <c r="D38" s="79"/>
      <c r="E38" s="79"/>
      <c r="F38" s="79"/>
      <c r="G38" s="79"/>
      <c r="H38" s="79"/>
      <c r="I38" s="79"/>
      <c r="J38" s="73"/>
      <c r="K38" s="264"/>
    </row>
    <row r="39" spans="1:11">
      <c r="A39" s="79" t="s">
        <v>217</v>
      </c>
      <c r="B39" s="79"/>
      <c r="C39" s="79"/>
      <c r="D39" s="79"/>
      <c r="E39" s="79"/>
      <c r="F39" s="79"/>
      <c r="G39" s="79"/>
      <c r="H39" s="79"/>
      <c r="I39" s="79"/>
      <c r="J39" s="73"/>
      <c r="K39" s="264"/>
    </row>
    <row r="40" spans="1:11">
      <c r="A40" s="79"/>
      <c r="B40" s="257" t="s">
        <v>76</v>
      </c>
      <c r="C40" s="259"/>
      <c r="D40" s="259"/>
      <c r="E40" s="259"/>
      <c r="F40" s="259"/>
      <c r="G40" s="259"/>
      <c r="H40" s="259"/>
      <c r="I40" s="259"/>
      <c r="J40" s="88"/>
      <c r="K40" s="264"/>
    </row>
    <row r="41" spans="1:11">
      <c r="A41" s="79"/>
      <c r="B41" s="257" t="s">
        <v>256</v>
      </c>
      <c r="C41" s="259"/>
      <c r="D41" s="259"/>
      <c r="E41" s="259"/>
      <c r="F41" s="259"/>
      <c r="G41" s="259"/>
      <c r="H41" s="259"/>
      <c r="I41" s="263"/>
      <c r="J41" s="89"/>
      <c r="K41" s="264"/>
    </row>
    <row r="42" spans="1:11">
      <c r="A42" s="79"/>
      <c r="B42" s="79"/>
      <c r="C42" s="79"/>
      <c r="D42" s="79"/>
      <c r="E42" s="79"/>
      <c r="F42" s="79"/>
      <c r="G42" s="79"/>
      <c r="H42" s="79"/>
      <c r="I42" s="79"/>
      <c r="J42" s="90"/>
      <c r="K42" s="264"/>
    </row>
    <row r="43" spans="1:11">
      <c r="A43" s="253" t="s">
        <v>324</v>
      </c>
      <c r="B43" s="91"/>
      <c r="C43" s="91"/>
      <c r="D43" s="91"/>
      <c r="E43" s="91"/>
      <c r="F43" s="91"/>
      <c r="G43" s="91"/>
      <c r="H43" s="91"/>
      <c r="I43" s="91"/>
      <c r="J43" s="91"/>
      <c r="K43" s="264"/>
    </row>
    <row r="44" spans="1:11">
      <c r="A44" s="79"/>
      <c r="B44" s="257" t="s">
        <v>220</v>
      </c>
      <c r="C44" s="260"/>
      <c r="D44" s="260"/>
      <c r="E44" s="260"/>
      <c r="F44" s="260"/>
      <c r="G44" s="260"/>
      <c r="H44" s="260"/>
      <c r="I44" s="260"/>
      <c r="J44" s="91"/>
      <c r="K44" s="264"/>
    </row>
    <row r="45" spans="1:11">
      <c r="A45" s="79"/>
      <c r="B45" s="257" t="s">
        <v>65</v>
      </c>
      <c r="C45" s="260"/>
      <c r="D45" s="260"/>
      <c r="E45" s="260"/>
      <c r="F45" s="260"/>
      <c r="G45" s="260"/>
      <c r="H45" s="260"/>
      <c r="I45" s="260"/>
      <c r="J45" s="79"/>
      <c r="K45" s="264"/>
    </row>
    <row r="46" spans="1:11">
      <c r="A46" s="79"/>
      <c r="B46" s="91"/>
      <c r="C46" s="91"/>
      <c r="D46" s="91"/>
      <c r="E46" s="91"/>
      <c r="F46" s="91"/>
      <c r="G46" s="91"/>
      <c r="H46" s="91"/>
      <c r="I46" s="91"/>
      <c r="J46" s="79"/>
      <c r="K46" s="264"/>
    </row>
    <row r="47" spans="1:11">
      <c r="A47" s="79"/>
      <c r="B47" s="91"/>
      <c r="C47" s="91"/>
      <c r="D47" s="91"/>
      <c r="E47" s="91"/>
      <c r="F47" s="91"/>
      <c r="G47" s="91"/>
      <c r="H47" s="91"/>
      <c r="I47" s="91"/>
      <c r="J47" s="79"/>
      <c r="K47" s="264"/>
    </row>
    <row r="48" spans="1:11">
      <c r="A48" s="79"/>
      <c r="B48" s="91"/>
      <c r="C48" s="91"/>
      <c r="D48" s="91"/>
      <c r="E48" s="91"/>
      <c r="F48" s="91"/>
      <c r="G48" s="91"/>
      <c r="H48" s="91"/>
      <c r="I48" s="91"/>
      <c r="J48" s="79"/>
      <c r="K48" s="264"/>
    </row>
    <row r="49" spans="1:12" ht="15.75">
      <c r="A49" s="254"/>
      <c r="B49" s="91" t="s">
        <v>126</v>
      </c>
      <c r="C49" s="91"/>
      <c r="D49" s="91"/>
      <c r="E49" s="91"/>
      <c r="F49" s="91"/>
      <c r="G49" s="91"/>
      <c r="H49" s="91"/>
      <c r="I49" s="91"/>
      <c r="J49" s="79"/>
      <c r="K49" s="264"/>
    </row>
    <row r="50" spans="1:12">
      <c r="A50" s="255"/>
      <c r="B50" s="91"/>
      <c r="C50" s="91"/>
      <c r="D50" s="91"/>
      <c r="E50" s="91"/>
      <c r="F50" s="79"/>
      <c r="G50" s="79"/>
      <c r="H50" s="261">
        <f>入力内容[事業実績_提出日]</f>
        <v>45537</v>
      </c>
      <c r="I50" s="261"/>
      <c r="J50" s="79"/>
      <c r="K50" s="267"/>
      <c r="L50" s="268"/>
    </row>
    <row r="51" spans="1:12" ht="14.25">
      <c r="A51" s="256"/>
      <c r="B51" s="79"/>
      <c r="C51" s="79"/>
      <c r="D51" s="79"/>
      <c r="E51" s="79"/>
      <c r="F51" s="79"/>
      <c r="G51" s="79"/>
      <c r="H51" s="79"/>
      <c r="I51" s="79"/>
      <c r="J51" s="79"/>
      <c r="K51" s="264"/>
    </row>
    <row r="52" spans="1:12">
      <c r="A52" s="79"/>
      <c r="B52" s="258" t="s">
        <v>5</v>
      </c>
      <c r="C52" s="79" t="str">
        <f>'06_第4号様式_事業実績報告書'!D5</f>
        <v>〒000-0000</v>
      </c>
      <c r="D52" s="79"/>
      <c r="E52" s="79"/>
      <c r="F52" s="79"/>
      <c r="G52" s="79"/>
      <c r="H52" s="79"/>
      <c r="I52" s="79"/>
      <c r="J52" s="79"/>
      <c r="K52" s="264"/>
    </row>
    <row r="53" spans="1:12">
      <c r="A53" s="79"/>
      <c r="B53" s="79"/>
      <c r="C53" s="79" t="str">
        <f>'06_第4号様式_事業実績報告書'!E5</f>
        <v>別海町別海000番地</v>
      </c>
      <c r="D53" s="79"/>
      <c r="E53" s="79"/>
      <c r="F53" s="79"/>
      <c r="G53" s="79"/>
      <c r="H53" s="79"/>
      <c r="I53" s="79"/>
      <c r="J53" s="79"/>
      <c r="K53" s="264"/>
    </row>
    <row r="54" spans="1:12">
      <c r="A54" s="79"/>
      <c r="B54" s="258" t="s">
        <v>354</v>
      </c>
      <c r="C54" s="79" t="str">
        <f>'06_第4号様式_事業実績報告書'!D6</f>
        <v>○○○○実行委員会</v>
      </c>
      <c r="D54" s="79"/>
      <c r="E54" s="79"/>
      <c r="F54" s="79"/>
      <c r="G54" s="79"/>
      <c r="H54" s="79"/>
      <c r="I54" s="79"/>
      <c r="J54" s="79"/>
      <c r="K54" s="264"/>
    </row>
    <row r="55" spans="1:12">
      <c r="A55" s="79"/>
      <c r="B55" s="258" t="s">
        <v>128</v>
      </c>
      <c r="C55" s="79" t="str">
        <f>'06_第4号様式_事業実績報告書'!D7</f>
        <v>実行委員長　○○　○○</v>
      </c>
      <c r="D55" s="79"/>
      <c r="E55" s="79"/>
      <c r="F55" s="79"/>
      <c r="G55" s="79"/>
      <c r="H55" s="79"/>
      <c r="I55" s="79"/>
      <c r="J55" s="79"/>
      <c r="K55" s="264"/>
    </row>
    <row r="56" spans="1:12">
      <c r="A56" s="79"/>
      <c r="B56" s="79"/>
      <c r="C56" s="79"/>
      <c r="D56" s="79"/>
      <c r="E56" s="79"/>
      <c r="F56" s="79"/>
      <c r="G56" s="79"/>
      <c r="H56" s="79"/>
      <c r="I56" s="79"/>
      <c r="J56" s="79"/>
      <c r="K56" s="264"/>
    </row>
  </sheetData>
  <mergeCells count="7">
    <mergeCell ref="A2:I2"/>
    <mergeCell ref="E3:I3"/>
    <mergeCell ref="D5:H5"/>
    <mergeCell ref="D14:H14"/>
    <mergeCell ref="H50:I50"/>
    <mergeCell ref="A15:A25"/>
    <mergeCell ref="A26:A32"/>
  </mergeCells>
  <phoneticPr fontId="2" type="Hiragana"/>
  <printOptions horizontalCentered="1"/>
  <pageMargins left="0.59055118110236215" right="0.59055118110236215" top="0.39370078740157477" bottom="0.39370078740157477" header="0.3" footer="0.19685039370078738"/>
  <pageSetup paperSize="9" fitToWidth="1" fitToHeight="1" orientation="portrait" usePrinterDefaults="1" r:id="rId1"/>
  <headerFooter>
    <oddFooter xml:space="preserve">&amp;R&amp;P/&amp;N </oddFooter>
  </headerFooter>
  <drawing r:id="rId2"/>
  <legacyDrawing r:id="rId3"/>
  <mc:AlternateContent>
    <mc:Choice xmlns:x14="http://schemas.microsoft.com/office/spreadsheetml/2009/9/main" Requires="x14">
      <controls>
        <mc:AlternateContent>
          <mc:Choice Requires="x14">
            <control shapeId="8198" r:id="rId4" name="チェック 6">
              <controlPr defaultSize="0" autoPict="0">
                <anchor moveWithCells="1">
                  <from xmlns:xdr="http://schemas.openxmlformats.org/drawingml/2006/spreadsheetDrawing">
                    <xdr:col>1</xdr:col>
                    <xdr:colOff>19050</xdr:colOff>
                    <xdr:row>39</xdr:row>
                    <xdr:rowOff>152400</xdr:rowOff>
                  </from>
                  <to xmlns:xdr="http://schemas.openxmlformats.org/drawingml/2006/spreadsheetDrawing">
                    <xdr:col>1</xdr:col>
                    <xdr:colOff>323850</xdr:colOff>
                    <xdr:row>41</xdr:row>
                    <xdr:rowOff>19050</xdr:rowOff>
                  </to>
                </anchor>
              </controlPr>
            </control>
          </mc:Choice>
        </mc:AlternateContent>
        <mc:AlternateContent>
          <mc:Choice Requires="x14">
            <control shapeId="8199" r:id="rId5" name="チェック 7">
              <controlPr defaultSize="0" autoPict="0">
                <anchor moveWithCells="1">
                  <from xmlns:xdr="http://schemas.openxmlformats.org/drawingml/2006/spreadsheetDrawing">
                    <xdr:col>1</xdr:col>
                    <xdr:colOff>19050</xdr:colOff>
                    <xdr:row>38</xdr:row>
                    <xdr:rowOff>152400</xdr:rowOff>
                  </from>
                  <to xmlns:xdr="http://schemas.openxmlformats.org/drawingml/2006/spreadsheetDrawing">
                    <xdr:col>1</xdr:col>
                    <xdr:colOff>323850</xdr:colOff>
                    <xdr:row>40</xdr:row>
                    <xdr:rowOff>19050</xdr:rowOff>
                  </to>
                </anchor>
              </controlPr>
            </control>
          </mc:Choice>
        </mc:AlternateContent>
        <mc:AlternateContent>
          <mc:Choice Requires="x14">
            <control shapeId="8202" r:id="rId6" name="チェック 10">
              <controlPr defaultSize="0" autoPict="0">
                <anchor moveWithCells="1">
                  <from xmlns:xdr="http://schemas.openxmlformats.org/drawingml/2006/spreadsheetDrawing">
                    <xdr:col>1</xdr:col>
                    <xdr:colOff>19050</xdr:colOff>
                    <xdr:row>43</xdr:row>
                    <xdr:rowOff>152400</xdr:rowOff>
                  </from>
                  <to xmlns:xdr="http://schemas.openxmlformats.org/drawingml/2006/spreadsheetDrawing">
                    <xdr:col>1</xdr:col>
                    <xdr:colOff>323850</xdr:colOff>
                    <xdr:row>45</xdr:row>
                    <xdr:rowOff>19050</xdr:rowOff>
                  </to>
                </anchor>
              </controlPr>
            </control>
          </mc:Choice>
        </mc:AlternateContent>
        <mc:AlternateContent>
          <mc:Choice Requires="x14">
            <control shapeId="8203" r:id="rId7" name="チェック 11">
              <controlPr defaultSize="0" autoPict="0">
                <anchor moveWithCells="1">
                  <from xmlns:xdr="http://schemas.openxmlformats.org/drawingml/2006/spreadsheetDrawing">
                    <xdr:col>1</xdr:col>
                    <xdr:colOff>19050</xdr:colOff>
                    <xdr:row>42</xdr:row>
                    <xdr:rowOff>152400</xdr:rowOff>
                  </from>
                  <to xmlns:xdr="http://schemas.openxmlformats.org/drawingml/2006/spreadsheetDrawing">
                    <xdr:col>1</xdr:col>
                    <xdr:colOff>323850</xdr:colOff>
                    <xdr:row>44</xdr:row>
                    <xdr:rowOff>19050</xdr:rowOff>
                  </to>
                </anchor>
              </controlPr>
            </control>
          </mc:Choice>
        </mc:AlternateContent>
      </controls>
    </mc:Choice>
  </mc:AlternateContent>
  <tableParts count="3">
    <tablePart r:id="rId8"/>
    <tablePart r:id="rId9"/>
    <tablePart r:id="rId10"/>
  </tableParts>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tabColor theme="7" tint="0.8"/>
  </sheetPr>
  <dimension ref="A1:H134"/>
  <sheetViews>
    <sheetView view="pageBreakPreview" zoomScaleSheetLayoutView="100" workbookViewId="0">
      <selection sqref="A1:E1"/>
    </sheetView>
  </sheetViews>
  <sheetFormatPr defaultRowHeight="18.95" customHeight="1"/>
  <cols>
    <col min="1" max="7" width="11.875" style="269" customWidth="1"/>
    <col min="8" max="8" width="9" style="270" customWidth="1"/>
    <col min="9" max="16384" width="9" style="271" customWidth="1"/>
  </cols>
  <sheetData>
    <row r="1" spans="1:8" ht="19.5">
      <c r="A1" s="273" t="s">
        <v>320</v>
      </c>
      <c r="B1" s="288"/>
      <c r="C1" s="288"/>
      <c r="D1" s="288"/>
      <c r="E1" s="288"/>
      <c r="F1" s="288"/>
      <c r="G1" s="288"/>
      <c r="H1" s="342"/>
    </row>
    <row r="2" spans="1:8" ht="18.95" customHeight="1">
      <c r="A2" s="274" t="s">
        <v>167</v>
      </c>
      <c r="B2" s="289" t="str">
        <f>入力内容[団体_名称]</f>
        <v>○○○○実行委員会</v>
      </c>
      <c r="C2" s="305"/>
      <c r="D2" s="305"/>
      <c r="E2" s="305"/>
      <c r="F2" s="305"/>
      <c r="G2" s="327"/>
      <c r="H2" s="342"/>
    </row>
    <row r="3" spans="1:8" ht="18.95" customHeight="1">
      <c r="A3" s="275" t="s">
        <v>316</v>
      </c>
      <c r="B3" s="290" t="str">
        <f>入力内容[事業計画_事業名称]</f>
        <v>○○○開催事業</v>
      </c>
      <c r="C3" s="306"/>
      <c r="D3" s="306"/>
      <c r="E3" s="306"/>
      <c r="F3" s="306"/>
      <c r="G3" s="328"/>
      <c r="H3" s="342"/>
    </row>
    <row r="4" spans="1:8" ht="18.95" customHeight="1">
      <c r="A4" s="275" t="s">
        <v>210</v>
      </c>
      <c r="B4" s="291">
        <f>C19+C33+C47+C61+C75+C89+C103+C117+C131</f>
        <v>60000</v>
      </c>
      <c r="C4" s="307"/>
      <c r="D4" s="307"/>
      <c r="E4" s="307"/>
      <c r="F4" s="307"/>
      <c r="G4" s="329"/>
      <c r="H4" s="342" t="s">
        <v>20</v>
      </c>
    </row>
    <row r="5" spans="1:8" ht="18.95" customHeight="1">
      <c r="A5" s="275" t="s">
        <v>263</v>
      </c>
      <c r="B5" s="291">
        <f>B4-B6</f>
        <v>21700</v>
      </c>
      <c r="C5" s="307"/>
      <c r="D5" s="307"/>
      <c r="E5" s="307"/>
      <c r="F5" s="307"/>
      <c r="G5" s="329"/>
      <c r="H5" s="342"/>
    </row>
    <row r="6" spans="1:8" ht="18.95" customHeight="1">
      <c r="A6" s="276" t="s">
        <v>180</v>
      </c>
      <c r="B6" s="292">
        <f>G20+G34+G48+G62+G76+G90+G104+G118+G132</f>
        <v>38300</v>
      </c>
      <c r="C6" s="308"/>
      <c r="D6" s="308"/>
      <c r="E6" s="308"/>
      <c r="F6" s="308"/>
      <c r="G6" s="330"/>
      <c r="H6" s="342" t="s">
        <v>238</v>
      </c>
    </row>
    <row r="7" spans="1:8" ht="18.95" customHeight="1">
      <c r="A7" s="277"/>
      <c r="B7" s="293"/>
      <c r="C7" s="293"/>
      <c r="D7" s="293"/>
      <c r="E7" s="293"/>
      <c r="F7" s="286"/>
      <c r="G7" s="331"/>
      <c r="H7" s="342"/>
    </row>
    <row r="8" spans="1:8" ht="18.95" customHeight="1">
      <c r="A8" s="278" t="s">
        <v>355</v>
      </c>
      <c r="B8" s="294" t="s">
        <v>221</v>
      </c>
      <c r="C8" s="309"/>
      <c r="D8" s="309"/>
      <c r="E8" s="309"/>
      <c r="F8" s="309"/>
      <c r="G8" s="332"/>
      <c r="H8" s="342" t="s">
        <v>235</v>
      </c>
    </row>
    <row r="9" spans="1:8" ht="18.95" customHeight="1">
      <c r="A9" s="279" t="s">
        <v>356</v>
      </c>
      <c r="B9" s="295">
        <v>45067</v>
      </c>
      <c r="C9" s="310"/>
      <c r="D9" s="306"/>
      <c r="E9" s="306"/>
      <c r="F9" s="306"/>
      <c r="G9" s="333"/>
      <c r="H9" s="342"/>
    </row>
    <row r="10" spans="1:8" ht="18.95" customHeight="1">
      <c r="A10" s="280" t="s">
        <v>141</v>
      </c>
      <c r="B10" s="296" t="s">
        <v>193</v>
      </c>
      <c r="C10" s="311">
        <v>0.4375</v>
      </c>
      <c r="D10" s="318" t="s">
        <v>305</v>
      </c>
      <c r="E10" s="311">
        <v>0.5</v>
      </c>
      <c r="F10" s="322" t="str">
        <f>IF(G11&gt;=0.166666666666667,"","↓従事時間が4時間以上の事業が対象です")</f>
        <v/>
      </c>
      <c r="G10" s="334"/>
      <c r="H10" s="342"/>
    </row>
    <row r="11" spans="1:8" ht="18.95" customHeight="1">
      <c r="A11" s="280" t="s">
        <v>287</v>
      </c>
      <c r="B11" s="297" t="s">
        <v>242</v>
      </c>
      <c r="C11" s="311">
        <v>0.5</v>
      </c>
      <c r="D11" s="318" t="s">
        <v>296</v>
      </c>
      <c r="E11" s="311">
        <v>0.66666666666666696</v>
      </c>
      <c r="F11" s="323" t="s">
        <v>314</v>
      </c>
      <c r="G11" s="335">
        <f>E11-C11</f>
        <v>0.16666666666666696</v>
      </c>
      <c r="H11" s="342"/>
    </row>
    <row r="12" spans="1:8" ht="18.95" customHeight="1">
      <c r="A12" s="279" t="s">
        <v>357</v>
      </c>
      <c r="B12" s="298">
        <f>COUNTA(テーブル3[])</f>
        <v>25</v>
      </c>
      <c r="C12" s="312"/>
      <c r="D12" s="312"/>
      <c r="E12" s="312"/>
      <c r="F12" s="312"/>
      <c r="G12" s="336"/>
      <c r="H12" s="342"/>
    </row>
    <row r="13" spans="1:8" ht="18.95" customHeight="1">
      <c r="A13" s="281" t="s">
        <v>358</v>
      </c>
      <c r="B13" s="299" t="s">
        <v>299</v>
      </c>
      <c r="C13" s="313" t="s">
        <v>195</v>
      </c>
      <c r="D13" s="313" t="s">
        <v>308</v>
      </c>
      <c r="E13" s="313" t="s">
        <v>311</v>
      </c>
      <c r="F13" s="324" t="s">
        <v>156</v>
      </c>
      <c r="G13" s="337" t="s">
        <v>34</v>
      </c>
      <c r="H13" s="342" t="s">
        <v>219</v>
      </c>
    </row>
    <row r="14" spans="1:8" ht="18.95" customHeight="1">
      <c r="A14" s="282"/>
      <c r="B14" s="300" t="s">
        <v>300</v>
      </c>
      <c r="C14" s="314" t="s">
        <v>81</v>
      </c>
      <c r="D14" s="314" t="s">
        <v>271</v>
      </c>
      <c r="E14" s="314" t="s">
        <v>312</v>
      </c>
      <c r="F14" s="325" t="s">
        <v>315</v>
      </c>
      <c r="G14" s="338" t="s">
        <v>317</v>
      </c>
      <c r="H14" s="342"/>
    </row>
    <row r="15" spans="1:8" ht="18.95" customHeight="1">
      <c r="A15" s="282"/>
      <c r="B15" s="300" t="s">
        <v>301</v>
      </c>
      <c r="C15" s="314" t="s">
        <v>72</v>
      </c>
      <c r="D15" s="314" t="s">
        <v>309</v>
      </c>
      <c r="E15" s="314" t="s">
        <v>165</v>
      </c>
      <c r="F15" s="325" t="s">
        <v>111</v>
      </c>
      <c r="G15" s="338" t="s">
        <v>27</v>
      </c>
      <c r="H15" s="342"/>
    </row>
    <row r="16" spans="1:8" ht="18.95" customHeight="1">
      <c r="A16" s="282"/>
      <c r="B16" s="300" t="s">
        <v>40</v>
      </c>
      <c r="C16" s="314" t="s">
        <v>304</v>
      </c>
      <c r="D16" s="314" t="s">
        <v>85</v>
      </c>
      <c r="E16" s="314" t="s">
        <v>313</v>
      </c>
      <c r="F16" s="325" t="s">
        <v>112</v>
      </c>
      <c r="G16" s="338" t="s">
        <v>54</v>
      </c>
      <c r="H16" s="342"/>
    </row>
    <row r="17" spans="1:8" ht="18.95" customHeight="1">
      <c r="A17" s="282"/>
      <c r="B17" s="300" t="s">
        <v>302</v>
      </c>
      <c r="C17" s="314"/>
      <c r="D17" s="314"/>
      <c r="E17" s="314"/>
      <c r="F17" s="325"/>
      <c r="G17" s="338"/>
      <c r="H17" s="342"/>
    </row>
    <row r="18" spans="1:8" ht="18.95" customHeight="1">
      <c r="A18" s="283"/>
      <c r="B18" s="301"/>
      <c r="C18" s="315"/>
      <c r="D18" s="315"/>
      <c r="E18" s="315"/>
      <c r="F18" s="326"/>
      <c r="G18" s="339"/>
      <c r="H18" s="342" t="s">
        <v>318</v>
      </c>
    </row>
    <row r="19" spans="1:8" ht="18.95" customHeight="1">
      <c r="A19" s="284" t="s">
        <v>359</v>
      </c>
      <c r="B19" s="297" t="s">
        <v>98</v>
      </c>
      <c r="C19" s="316">
        <f>920*25</f>
        <v>23000</v>
      </c>
      <c r="D19" s="318" t="s">
        <v>310</v>
      </c>
      <c r="E19" s="320">
        <v>25</v>
      </c>
      <c r="F19" s="323" t="s">
        <v>303</v>
      </c>
      <c r="G19" s="340">
        <f>IFERROR(ROUND(C19/E19,0),0)</f>
        <v>920</v>
      </c>
      <c r="H19" s="342" t="s">
        <v>2</v>
      </c>
    </row>
    <row r="20" spans="1:8" ht="18.95" customHeight="1">
      <c r="A20" s="285" t="s">
        <v>360</v>
      </c>
      <c r="B20" s="302" t="s">
        <v>303</v>
      </c>
      <c r="C20" s="317">
        <f>IF(G19&lt;=1000,G19,1000)</f>
        <v>920</v>
      </c>
      <c r="D20" s="319" t="s">
        <v>310</v>
      </c>
      <c r="E20" s="321">
        <f>B12</f>
        <v>25</v>
      </c>
      <c r="F20" s="319" t="s">
        <v>98</v>
      </c>
      <c r="G20" s="341">
        <f>IF(G11&gt;=0.166666666666667,C20*E20,0)</f>
        <v>23000</v>
      </c>
      <c r="H20" s="342" t="s">
        <v>319</v>
      </c>
    </row>
    <row r="21" spans="1:8" ht="18.95" customHeight="1">
      <c r="A21" s="286"/>
      <c r="B21" s="286"/>
      <c r="C21" s="286"/>
      <c r="D21" s="286"/>
      <c r="E21" s="286"/>
      <c r="F21" s="286"/>
      <c r="G21" s="286"/>
      <c r="H21" s="342"/>
    </row>
    <row r="22" spans="1:8" s="272" customFormat="1" ht="18.95" customHeight="1">
      <c r="A22" s="278" t="s">
        <v>355</v>
      </c>
      <c r="B22" s="294" t="s">
        <v>339</v>
      </c>
      <c r="C22" s="309"/>
      <c r="D22" s="309"/>
      <c r="E22" s="309"/>
      <c r="F22" s="309"/>
      <c r="G22" s="332"/>
      <c r="H22" s="342"/>
    </row>
    <row r="23" spans="1:8" s="272" customFormat="1" ht="18.95" customHeight="1">
      <c r="A23" s="279" t="s">
        <v>356</v>
      </c>
      <c r="B23" s="295">
        <v>45115</v>
      </c>
      <c r="C23" s="310"/>
      <c r="D23" s="306"/>
      <c r="E23" s="306"/>
      <c r="F23" s="306"/>
      <c r="G23" s="333"/>
      <c r="H23" s="342"/>
    </row>
    <row r="24" spans="1:8" s="272" customFormat="1" ht="18.95" customHeight="1">
      <c r="A24" s="280" t="s">
        <v>141</v>
      </c>
      <c r="B24" s="296" t="s">
        <v>193</v>
      </c>
      <c r="C24" s="311">
        <v>0.45833333333333298</v>
      </c>
      <c r="D24" s="318" t="s">
        <v>305</v>
      </c>
      <c r="E24" s="311">
        <v>0.54166666666666696</v>
      </c>
      <c r="F24" s="322" t="str">
        <f>IF(G25&gt;=0.166666666666667,"","↓従事時間が4時間以上の事業が対象です")</f>
        <v/>
      </c>
      <c r="G24" s="334"/>
      <c r="H24" s="342"/>
    </row>
    <row r="25" spans="1:8" s="272" customFormat="1" ht="18.95" customHeight="1">
      <c r="A25" s="280" t="s">
        <v>287</v>
      </c>
      <c r="B25" s="297" t="s">
        <v>242</v>
      </c>
      <c r="C25" s="311">
        <v>0.33333333333333298</v>
      </c>
      <c r="D25" s="318" t="s">
        <v>296</v>
      </c>
      <c r="E25" s="311">
        <v>0.66666666666666696</v>
      </c>
      <c r="F25" s="323" t="s">
        <v>314</v>
      </c>
      <c r="G25" s="335">
        <f>E25-C25</f>
        <v>0.33333333333333398</v>
      </c>
      <c r="H25" s="342"/>
    </row>
    <row r="26" spans="1:8" s="272" customFormat="1" ht="18.95" customHeight="1">
      <c r="A26" s="279" t="s">
        <v>357</v>
      </c>
      <c r="B26" s="298">
        <f>COUNTA(テーブル37[])</f>
        <v>18</v>
      </c>
      <c r="C26" s="312"/>
      <c r="D26" s="312"/>
      <c r="E26" s="312"/>
      <c r="F26" s="312"/>
      <c r="G26" s="336"/>
      <c r="H26" s="342"/>
    </row>
    <row r="27" spans="1:8" s="272" customFormat="1" ht="18.95" customHeight="1">
      <c r="A27" s="281" t="s">
        <v>358</v>
      </c>
      <c r="B27" s="299" t="s">
        <v>299</v>
      </c>
      <c r="C27" s="313" t="s">
        <v>195</v>
      </c>
      <c r="D27" s="313" t="s">
        <v>308</v>
      </c>
      <c r="E27" s="313" t="s">
        <v>311</v>
      </c>
      <c r="F27" s="324" t="s">
        <v>156</v>
      </c>
      <c r="G27" s="337" t="s">
        <v>34</v>
      </c>
      <c r="H27" s="342"/>
    </row>
    <row r="28" spans="1:8" s="272" customFormat="1" ht="18.95" customHeight="1">
      <c r="A28" s="282"/>
      <c r="B28" s="300" t="s">
        <v>300</v>
      </c>
      <c r="C28" s="314" t="s">
        <v>81</v>
      </c>
      <c r="D28" s="314" t="s">
        <v>271</v>
      </c>
      <c r="E28" s="314" t="s">
        <v>312</v>
      </c>
      <c r="F28" s="325" t="s">
        <v>315</v>
      </c>
      <c r="G28" s="338" t="s">
        <v>317</v>
      </c>
      <c r="H28" s="342"/>
    </row>
    <row r="29" spans="1:8" s="272" customFormat="1" ht="18.95" customHeight="1">
      <c r="A29" s="282"/>
      <c r="B29" s="300" t="s">
        <v>301</v>
      </c>
      <c r="C29" s="314" t="s">
        <v>72</v>
      </c>
      <c r="D29" s="314" t="s">
        <v>309</v>
      </c>
      <c r="E29" s="314" t="s">
        <v>165</v>
      </c>
      <c r="F29" s="325" t="s">
        <v>111</v>
      </c>
      <c r="G29" s="338" t="s">
        <v>27</v>
      </c>
      <c r="H29" s="342"/>
    </row>
    <row r="30" spans="1:8" s="272" customFormat="1" ht="18.95" customHeight="1">
      <c r="A30" s="282"/>
      <c r="B30" s="300"/>
      <c r="C30" s="314"/>
      <c r="D30" s="314"/>
      <c r="E30" s="314"/>
      <c r="F30" s="325"/>
      <c r="G30" s="338"/>
      <c r="H30" s="342"/>
    </row>
    <row r="31" spans="1:8" s="272" customFormat="1" ht="18.95" customHeight="1">
      <c r="A31" s="282"/>
      <c r="B31" s="300"/>
      <c r="C31" s="314"/>
      <c r="D31" s="314"/>
      <c r="E31" s="314"/>
      <c r="F31" s="325"/>
      <c r="G31" s="338"/>
      <c r="H31" s="342"/>
    </row>
    <row r="32" spans="1:8" s="272" customFormat="1" ht="18.95" customHeight="1">
      <c r="A32" s="283"/>
      <c r="B32" s="301"/>
      <c r="C32" s="315"/>
      <c r="D32" s="315"/>
      <c r="E32" s="315"/>
      <c r="F32" s="326"/>
      <c r="G32" s="339"/>
      <c r="H32" s="342"/>
    </row>
    <row r="33" spans="1:8" s="272" customFormat="1" ht="18.95" customHeight="1">
      <c r="A33" s="284" t="s">
        <v>359</v>
      </c>
      <c r="B33" s="297" t="s">
        <v>98</v>
      </c>
      <c r="C33" s="316">
        <f>850*20</f>
        <v>17000</v>
      </c>
      <c r="D33" s="318" t="s">
        <v>310</v>
      </c>
      <c r="E33" s="320">
        <v>20</v>
      </c>
      <c r="F33" s="323" t="s">
        <v>303</v>
      </c>
      <c r="G33" s="340">
        <f>IFERROR(ROUND(C33/E33,0),0)</f>
        <v>850</v>
      </c>
      <c r="H33" s="342"/>
    </row>
    <row r="34" spans="1:8" s="272" customFormat="1" ht="18.95" customHeight="1">
      <c r="A34" s="285" t="s">
        <v>360</v>
      </c>
      <c r="B34" s="302" t="s">
        <v>303</v>
      </c>
      <c r="C34" s="317">
        <f>IF(G33&lt;=1000,G33,1000)</f>
        <v>850</v>
      </c>
      <c r="D34" s="319" t="s">
        <v>310</v>
      </c>
      <c r="E34" s="321">
        <f>B26</f>
        <v>18</v>
      </c>
      <c r="F34" s="319" t="s">
        <v>98</v>
      </c>
      <c r="G34" s="341">
        <f>IF(G25&gt;=0.166666666666667,C34*E34,0)</f>
        <v>15300</v>
      </c>
      <c r="H34" s="342"/>
    </row>
    <row r="35" spans="1:8" s="272" customFormat="1" ht="18.95" customHeight="1">
      <c r="A35" s="287"/>
      <c r="B35" s="286"/>
      <c r="C35" s="287"/>
      <c r="D35" s="287"/>
      <c r="E35" s="287"/>
      <c r="F35" s="287"/>
      <c r="G35" s="287"/>
      <c r="H35" s="342"/>
    </row>
    <row r="36" spans="1:8" ht="18.95" customHeight="1">
      <c r="A36" s="278" t="s">
        <v>355</v>
      </c>
      <c r="B36" s="294" t="s">
        <v>339</v>
      </c>
      <c r="C36" s="309"/>
      <c r="D36" s="309"/>
      <c r="E36" s="309"/>
      <c r="F36" s="309"/>
      <c r="G36" s="332"/>
      <c r="H36" s="342"/>
    </row>
    <row r="37" spans="1:8" ht="18.95" customHeight="1">
      <c r="A37" s="279" t="s">
        <v>356</v>
      </c>
      <c r="B37" s="295">
        <v>45171</v>
      </c>
      <c r="C37" s="310"/>
      <c r="D37" s="306"/>
      <c r="E37" s="306"/>
      <c r="F37" s="306"/>
      <c r="G37" s="333"/>
      <c r="H37" s="342"/>
    </row>
    <row r="38" spans="1:8" ht="18.95" customHeight="1">
      <c r="A38" s="280" t="s">
        <v>141</v>
      </c>
      <c r="B38" s="296" t="s">
        <v>193</v>
      </c>
      <c r="C38" s="311">
        <v>0.45833333333333298</v>
      </c>
      <c r="D38" s="318" t="s">
        <v>305</v>
      </c>
      <c r="E38" s="311">
        <v>0.54166666666666696</v>
      </c>
      <c r="F38" s="322" t="str">
        <f>IF(G39&gt;=0.166666666666667,"","↓従事時間が4時間以上の事業が対象です")</f>
        <v>↓従事時間が4時間以上の事業が対象です</v>
      </c>
      <c r="G38" s="334"/>
      <c r="H38" s="342"/>
    </row>
    <row r="39" spans="1:8" ht="18.95" customHeight="1">
      <c r="A39" s="280" t="s">
        <v>287</v>
      </c>
      <c r="B39" s="297" t="s">
        <v>242</v>
      </c>
      <c r="C39" s="311">
        <v>0.54166666666666696</v>
      </c>
      <c r="D39" s="318" t="s">
        <v>296</v>
      </c>
      <c r="E39" s="311">
        <v>0.66666666666666696</v>
      </c>
      <c r="F39" s="323" t="s">
        <v>314</v>
      </c>
      <c r="G39" s="335">
        <f>E39-C39</f>
        <v>0.12500000000000033</v>
      </c>
      <c r="H39" s="342"/>
    </row>
    <row r="40" spans="1:8" ht="18.95" customHeight="1">
      <c r="A40" s="279" t="s">
        <v>357</v>
      </c>
      <c r="B40" s="298">
        <f>COUNTA(テーブル39[])</f>
        <v>12</v>
      </c>
      <c r="C40" s="312"/>
      <c r="D40" s="312"/>
      <c r="E40" s="312"/>
      <c r="F40" s="312"/>
      <c r="G40" s="336"/>
      <c r="H40" s="342"/>
    </row>
    <row r="41" spans="1:8" ht="18.95" customHeight="1">
      <c r="A41" s="281" t="s">
        <v>358</v>
      </c>
      <c r="B41" s="299" t="s">
        <v>299</v>
      </c>
      <c r="C41" s="313" t="s">
        <v>195</v>
      </c>
      <c r="D41" s="313" t="s">
        <v>308</v>
      </c>
      <c r="E41" s="313" t="s">
        <v>311</v>
      </c>
      <c r="F41" s="324" t="s">
        <v>156</v>
      </c>
      <c r="G41" s="337" t="s">
        <v>34</v>
      </c>
      <c r="H41" s="342"/>
    </row>
    <row r="42" spans="1:8" ht="18.95" customHeight="1">
      <c r="A42" s="282"/>
      <c r="B42" s="300" t="s">
        <v>300</v>
      </c>
      <c r="C42" s="314" t="s">
        <v>81</v>
      </c>
      <c r="D42" s="314" t="s">
        <v>271</v>
      </c>
      <c r="E42" s="314" t="s">
        <v>312</v>
      </c>
      <c r="F42" s="325" t="s">
        <v>315</v>
      </c>
      <c r="G42" s="338" t="s">
        <v>317</v>
      </c>
      <c r="H42" s="342"/>
    </row>
    <row r="43" spans="1:8" ht="18.95" customHeight="1">
      <c r="A43" s="282"/>
      <c r="B43" s="300"/>
      <c r="C43" s="314"/>
      <c r="D43" s="314"/>
      <c r="E43" s="314"/>
      <c r="F43" s="325"/>
      <c r="G43" s="338"/>
      <c r="H43" s="342"/>
    </row>
    <row r="44" spans="1:8" ht="18.95" customHeight="1">
      <c r="A44" s="282"/>
      <c r="B44" s="300"/>
      <c r="C44" s="314"/>
      <c r="D44" s="314"/>
      <c r="E44" s="314"/>
      <c r="F44" s="325"/>
      <c r="G44" s="338"/>
      <c r="H44" s="342"/>
    </row>
    <row r="45" spans="1:8" ht="18.95" customHeight="1">
      <c r="A45" s="282"/>
      <c r="B45" s="300"/>
      <c r="C45" s="314"/>
      <c r="D45" s="314"/>
      <c r="E45" s="314"/>
      <c r="F45" s="325"/>
      <c r="G45" s="338"/>
      <c r="H45" s="342"/>
    </row>
    <row r="46" spans="1:8" ht="18.95" customHeight="1">
      <c r="A46" s="283"/>
      <c r="B46" s="301"/>
      <c r="C46" s="315"/>
      <c r="D46" s="315"/>
      <c r="E46" s="315"/>
      <c r="F46" s="326"/>
      <c r="G46" s="339"/>
      <c r="H46" s="342"/>
    </row>
    <row r="47" spans="1:8" ht="18.95" customHeight="1">
      <c r="A47" s="284" t="s">
        <v>359</v>
      </c>
      <c r="B47" s="297" t="s">
        <v>98</v>
      </c>
      <c r="C47" s="316">
        <f>800*25</f>
        <v>20000</v>
      </c>
      <c r="D47" s="318" t="s">
        <v>310</v>
      </c>
      <c r="E47" s="320">
        <v>25</v>
      </c>
      <c r="F47" s="323" t="s">
        <v>303</v>
      </c>
      <c r="G47" s="340">
        <f>IFERROR(ROUND(C47/E47,0),0)</f>
        <v>800</v>
      </c>
      <c r="H47" s="342"/>
    </row>
    <row r="48" spans="1:8" ht="18.95" customHeight="1">
      <c r="A48" s="285" t="s">
        <v>360</v>
      </c>
      <c r="B48" s="302" t="s">
        <v>303</v>
      </c>
      <c r="C48" s="317">
        <f>IF(G47&lt;=1000,G47,1000)</f>
        <v>800</v>
      </c>
      <c r="D48" s="319" t="s">
        <v>310</v>
      </c>
      <c r="E48" s="321">
        <f>B40</f>
        <v>12</v>
      </c>
      <c r="F48" s="319" t="s">
        <v>98</v>
      </c>
      <c r="G48" s="341">
        <f>IF(G39&gt;=0.166666666666667,C48*E48,0)</f>
        <v>0</v>
      </c>
      <c r="H48" s="342"/>
    </row>
    <row r="49" spans="1:8" ht="18.95" customHeight="1">
      <c r="A49" s="286"/>
      <c r="B49" s="286"/>
      <c r="C49" s="286"/>
      <c r="D49" s="286"/>
      <c r="E49" s="286"/>
      <c r="F49" s="286"/>
      <c r="G49" s="286"/>
      <c r="H49" s="342"/>
    </row>
    <row r="50" spans="1:8" ht="18.95" customHeight="1">
      <c r="A50" s="278" t="s">
        <v>355</v>
      </c>
      <c r="B50" s="294"/>
      <c r="C50" s="309"/>
      <c r="D50" s="309"/>
      <c r="E50" s="309"/>
      <c r="F50" s="309"/>
      <c r="G50" s="332"/>
      <c r="H50" s="342"/>
    </row>
    <row r="51" spans="1:8" ht="18.95" customHeight="1">
      <c r="A51" s="279" t="s">
        <v>356</v>
      </c>
      <c r="B51" s="303"/>
      <c r="C51" s="310"/>
      <c r="D51" s="306"/>
      <c r="E51" s="306"/>
      <c r="F51" s="306"/>
      <c r="G51" s="333"/>
      <c r="H51" s="342"/>
    </row>
    <row r="52" spans="1:8" ht="18.95" customHeight="1">
      <c r="A52" s="280" t="s">
        <v>141</v>
      </c>
      <c r="B52" s="296" t="s">
        <v>193</v>
      </c>
      <c r="C52" s="311"/>
      <c r="D52" s="318" t="s">
        <v>305</v>
      </c>
      <c r="E52" s="311"/>
      <c r="F52" s="322" t="str">
        <f>IF(G53&gt;=0.166666666666667,"","↓従事時間が4時間以上の事業が対象です")</f>
        <v>↓従事時間が4時間以上の事業が対象です</v>
      </c>
      <c r="G52" s="334"/>
      <c r="H52" s="342"/>
    </row>
    <row r="53" spans="1:8" ht="18.95" customHeight="1">
      <c r="A53" s="280" t="s">
        <v>287</v>
      </c>
      <c r="B53" s="297" t="s">
        <v>242</v>
      </c>
      <c r="C53" s="311"/>
      <c r="D53" s="318" t="s">
        <v>296</v>
      </c>
      <c r="E53" s="311"/>
      <c r="F53" s="323" t="s">
        <v>314</v>
      </c>
      <c r="G53" s="335">
        <f>E53-C53</f>
        <v>0</v>
      </c>
      <c r="H53" s="342"/>
    </row>
    <row r="54" spans="1:8" ht="18.95" customHeight="1">
      <c r="A54" s="279" t="s">
        <v>357</v>
      </c>
      <c r="B54" s="298">
        <f>COUNTA(テーブル3913[])</f>
        <v>0</v>
      </c>
      <c r="C54" s="312"/>
      <c r="D54" s="312"/>
      <c r="E54" s="312"/>
      <c r="F54" s="312"/>
      <c r="G54" s="336"/>
      <c r="H54" s="342"/>
    </row>
    <row r="55" spans="1:8" ht="18.95" customHeight="1">
      <c r="A55" s="281" t="s">
        <v>358</v>
      </c>
      <c r="B55" s="299"/>
      <c r="C55" s="313"/>
      <c r="D55" s="313"/>
      <c r="E55" s="313"/>
      <c r="F55" s="324"/>
      <c r="G55" s="337"/>
      <c r="H55" s="342"/>
    </row>
    <row r="56" spans="1:8" ht="18.95" customHeight="1">
      <c r="A56" s="282"/>
      <c r="B56" s="300"/>
      <c r="C56" s="314"/>
      <c r="D56" s="314"/>
      <c r="E56" s="314"/>
      <c r="F56" s="325"/>
      <c r="G56" s="338"/>
      <c r="H56" s="342"/>
    </row>
    <row r="57" spans="1:8" ht="18.95" customHeight="1">
      <c r="A57" s="282"/>
      <c r="B57" s="300"/>
      <c r="C57" s="314"/>
      <c r="D57" s="314"/>
      <c r="E57" s="314"/>
      <c r="F57" s="325"/>
      <c r="G57" s="338"/>
      <c r="H57" s="342"/>
    </row>
    <row r="58" spans="1:8" ht="18.95" customHeight="1">
      <c r="A58" s="282"/>
      <c r="B58" s="300"/>
      <c r="C58" s="314"/>
      <c r="D58" s="314"/>
      <c r="E58" s="314"/>
      <c r="F58" s="325"/>
      <c r="G58" s="338"/>
      <c r="H58" s="342"/>
    </row>
    <row r="59" spans="1:8" ht="18.95" customHeight="1">
      <c r="A59" s="282"/>
      <c r="B59" s="300"/>
      <c r="C59" s="314"/>
      <c r="D59" s="314"/>
      <c r="E59" s="314"/>
      <c r="F59" s="325"/>
      <c r="G59" s="338"/>
      <c r="H59" s="342"/>
    </row>
    <row r="60" spans="1:8" ht="18.95" customHeight="1">
      <c r="A60" s="283"/>
      <c r="B60" s="301"/>
      <c r="C60" s="315"/>
      <c r="D60" s="315"/>
      <c r="E60" s="315"/>
      <c r="F60" s="326"/>
      <c r="G60" s="339"/>
      <c r="H60" s="342"/>
    </row>
    <row r="61" spans="1:8" ht="18.95" customHeight="1">
      <c r="A61" s="284" t="s">
        <v>359</v>
      </c>
      <c r="B61" s="297" t="s">
        <v>98</v>
      </c>
      <c r="C61" s="316"/>
      <c r="D61" s="318" t="s">
        <v>310</v>
      </c>
      <c r="E61" s="320"/>
      <c r="F61" s="323" t="s">
        <v>303</v>
      </c>
      <c r="G61" s="340">
        <f>IFERROR(ROUND(C61/E61,0),0)</f>
        <v>0</v>
      </c>
      <c r="H61" s="342"/>
    </row>
    <row r="62" spans="1:8" ht="18.95" customHeight="1">
      <c r="A62" s="285" t="s">
        <v>360</v>
      </c>
      <c r="B62" s="302" t="s">
        <v>303</v>
      </c>
      <c r="C62" s="317">
        <f>IF(G61&lt;=1000,G61,1000)</f>
        <v>0</v>
      </c>
      <c r="D62" s="319" t="s">
        <v>310</v>
      </c>
      <c r="E62" s="321">
        <f>B54</f>
        <v>0</v>
      </c>
      <c r="F62" s="319" t="s">
        <v>98</v>
      </c>
      <c r="G62" s="341">
        <f>IF(G53&gt;=0.166666666666667,C62*E62,0)</f>
        <v>0</v>
      </c>
      <c r="H62" s="342"/>
    </row>
    <row r="63" spans="1:8" ht="18.95" customHeight="1">
      <c r="A63" s="286"/>
      <c r="B63" s="286"/>
      <c r="C63" s="286"/>
      <c r="D63" s="286"/>
      <c r="E63" s="286"/>
      <c r="F63" s="286"/>
      <c r="G63" s="286"/>
      <c r="H63" s="342"/>
    </row>
    <row r="64" spans="1:8" ht="18.95" customHeight="1">
      <c r="A64" s="278" t="s">
        <v>355</v>
      </c>
      <c r="B64" s="294"/>
      <c r="C64" s="309"/>
      <c r="D64" s="309"/>
      <c r="E64" s="309"/>
      <c r="F64" s="309"/>
      <c r="G64" s="332"/>
      <c r="H64" s="342"/>
    </row>
    <row r="65" spans="1:8" ht="18.95" customHeight="1">
      <c r="A65" s="279" t="s">
        <v>356</v>
      </c>
      <c r="B65" s="295"/>
      <c r="C65" s="310"/>
      <c r="D65" s="306"/>
      <c r="E65" s="306"/>
      <c r="F65" s="306"/>
      <c r="G65" s="333"/>
      <c r="H65" s="342"/>
    </row>
    <row r="66" spans="1:8" ht="18.95" customHeight="1">
      <c r="A66" s="280" t="s">
        <v>141</v>
      </c>
      <c r="B66" s="296" t="s">
        <v>193</v>
      </c>
      <c r="C66" s="311"/>
      <c r="D66" s="318" t="s">
        <v>305</v>
      </c>
      <c r="E66" s="311"/>
      <c r="F66" s="322" t="str">
        <f>IF(G67&gt;=0.166666666666667,"","↓従事時間が4時間以上の事業が対象です")</f>
        <v>↓従事時間が4時間以上の事業が対象です</v>
      </c>
      <c r="G66" s="334"/>
      <c r="H66" s="342"/>
    </row>
    <row r="67" spans="1:8" ht="18.95" customHeight="1">
      <c r="A67" s="280" t="s">
        <v>287</v>
      </c>
      <c r="B67" s="297" t="s">
        <v>242</v>
      </c>
      <c r="C67" s="311"/>
      <c r="D67" s="318" t="s">
        <v>296</v>
      </c>
      <c r="E67" s="311"/>
      <c r="F67" s="323" t="s">
        <v>314</v>
      </c>
      <c r="G67" s="335">
        <f>E67-C67</f>
        <v>0</v>
      </c>
      <c r="H67" s="342"/>
    </row>
    <row r="68" spans="1:8" ht="18.95" customHeight="1">
      <c r="A68" s="279" t="s">
        <v>357</v>
      </c>
      <c r="B68" s="298">
        <f>COUNTA(テーブル391314[])</f>
        <v>0</v>
      </c>
      <c r="C68" s="312"/>
      <c r="D68" s="312"/>
      <c r="E68" s="312"/>
      <c r="F68" s="312"/>
      <c r="G68" s="336"/>
      <c r="H68" s="342"/>
    </row>
    <row r="69" spans="1:8" ht="18.95" customHeight="1">
      <c r="A69" s="281" t="s">
        <v>358</v>
      </c>
      <c r="B69" s="299"/>
      <c r="C69" s="313"/>
      <c r="D69" s="313"/>
      <c r="E69" s="313"/>
      <c r="F69" s="324"/>
      <c r="G69" s="337"/>
      <c r="H69" s="342"/>
    </row>
    <row r="70" spans="1:8" ht="18.95" customHeight="1">
      <c r="A70" s="282"/>
      <c r="B70" s="300"/>
      <c r="C70" s="314"/>
      <c r="D70" s="314"/>
      <c r="E70" s="314"/>
      <c r="F70" s="325"/>
      <c r="G70" s="338"/>
      <c r="H70" s="342"/>
    </row>
    <row r="71" spans="1:8" ht="18.95" customHeight="1">
      <c r="A71" s="282"/>
      <c r="B71" s="300"/>
      <c r="C71" s="314"/>
      <c r="D71" s="314"/>
      <c r="E71" s="314"/>
      <c r="F71" s="325"/>
      <c r="G71" s="338"/>
      <c r="H71" s="342"/>
    </row>
    <row r="72" spans="1:8" ht="18.95" customHeight="1">
      <c r="A72" s="282"/>
      <c r="B72" s="300"/>
      <c r="C72" s="314"/>
      <c r="D72" s="314"/>
      <c r="E72" s="314"/>
      <c r="F72" s="325"/>
      <c r="G72" s="338"/>
      <c r="H72" s="342"/>
    </row>
    <row r="73" spans="1:8" ht="18.95" customHeight="1">
      <c r="A73" s="282"/>
      <c r="B73" s="300"/>
      <c r="C73" s="314"/>
      <c r="D73" s="314"/>
      <c r="E73" s="314"/>
      <c r="F73" s="325"/>
      <c r="G73" s="338"/>
      <c r="H73" s="342"/>
    </row>
    <row r="74" spans="1:8" ht="18.95" customHeight="1">
      <c r="A74" s="283"/>
      <c r="B74" s="301"/>
      <c r="C74" s="315"/>
      <c r="D74" s="315"/>
      <c r="E74" s="315"/>
      <c r="F74" s="326"/>
      <c r="G74" s="339"/>
      <c r="H74" s="342"/>
    </row>
    <row r="75" spans="1:8" ht="18.95" customHeight="1">
      <c r="A75" s="284" t="s">
        <v>359</v>
      </c>
      <c r="B75" s="297" t="s">
        <v>98</v>
      </c>
      <c r="C75" s="316"/>
      <c r="D75" s="318" t="s">
        <v>310</v>
      </c>
      <c r="E75" s="320"/>
      <c r="F75" s="323" t="s">
        <v>303</v>
      </c>
      <c r="G75" s="340">
        <f>IFERROR(ROUND(C75/E75,0),0)</f>
        <v>0</v>
      </c>
      <c r="H75" s="342"/>
    </row>
    <row r="76" spans="1:8" ht="18.95" customHeight="1">
      <c r="A76" s="285" t="s">
        <v>360</v>
      </c>
      <c r="B76" s="302" t="s">
        <v>303</v>
      </c>
      <c r="C76" s="317">
        <f>IF(G75&lt;=1000,G75,1000)</f>
        <v>0</v>
      </c>
      <c r="D76" s="319" t="s">
        <v>310</v>
      </c>
      <c r="E76" s="321">
        <f>B68</f>
        <v>0</v>
      </c>
      <c r="F76" s="319" t="s">
        <v>98</v>
      </c>
      <c r="G76" s="341">
        <f>IF(G67&gt;=0.166666666666667,C76*E76,0)</f>
        <v>0</v>
      </c>
      <c r="H76" s="342"/>
    </row>
    <row r="77" spans="1:8" ht="18.95" customHeight="1">
      <c r="A77" s="286"/>
      <c r="B77" s="286"/>
      <c r="C77" s="286"/>
      <c r="D77" s="286"/>
      <c r="E77" s="286"/>
      <c r="F77" s="286"/>
      <c r="G77" s="286"/>
      <c r="H77" s="342"/>
    </row>
    <row r="78" spans="1:8" ht="18.95" customHeight="1">
      <c r="A78" s="278" t="s">
        <v>355</v>
      </c>
      <c r="B78" s="294"/>
      <c r="C78" s="309"/>
      <c r="D78" s="309"/>
      <c r="E78" s="309"/>
      <c r="F78" s="309"/>
      <c r="G78" s="332"/>
      <c r="H78" s="342"/>
    </row>
    <row r="79" spans="1:8" ht="18.95" customHeight="1">
      <c r="A79" s="279" t="s">
        <v>356</v>
      </c>
      <c r="B79" s="303"/>
      <c r="C79" s="310"/>
      <c r="D79" s="306"/>
      <c r="E79" s="306"/>
      <c r="F79" s="306"/>
      <c r="G79" s="333"/>
      <c r="H79" s="342"/>
    </row>
    <row r="80" spans="1:8" ht="18.95" customHeight="1">
      <c r="A80" s="280" t="s">
        <v>141</v>
      </c>
      <c r="B80" s="296" t="s">
        <v>193</v>
      </c>
      <c r="C80" s="311"/>
      <c r="D80" s="318" t="s">
        <v>305</v>
      </c>
      <c r="E80" s="311"/>
      <c r="F80" s="322" t="str">
        <f>IF(G81&gt;=0.166666666666667,"","↓従事時間が4時間以上の事業が対象です")</f>
        <v>↓従事時間が4時間以上の事業が対象です</v>
      </c>
      <c r="G80" s="334"/>
      <c r="H80" s="342"/>
    </row>
    <row r="81" spans="1:8" ht="18.95" customHeight="1">
      <c r="A81" s="280" t="s">
        <v>287</v>
      </c>
      <c r="B81" s="297" t="s">
        <v>242</v>
      </c>
      <c r="C81" s="311"/>
      <c r="D81" s="318" t="s">
        <v>296</v>
      </c>
      <c r="E81" s="311"/>
      <c r="F81" s="323" t="s">
        <v>314</v>
      </c>
      <c r="G81" s="335">
        <f>E81-C81</f>
        <v>0</v>
      </c>
      <c r="H81" s="342"/>
    </row>
    <row r="82" spans="1:8" ht="18.95" customHeight="1">
      <c r="A82" s="279" t="s">
        <v>357</v>
      </c>
      <c r="B82" s="298">
        <f>COUNTA(テーブル39131415[])</f>
        <v>0</v>
      </c>
      <c r="C82" s="312"/>
      <c r="D82" s="312"/>
      <c r="E82" s="312"/>
      <c r="F82" s="312"/>
      <c r="G82" s="336"/>
      <c r="H82" s="342"/>
    </row>
    <row r="83" spans="1:8" ht="18.95" customHeight="1">
      <c r="A83" s="281" t="s">
        <v>358</v>
      </c>
      <c r="B83" s="299"/>
      <c r="C83" s="313"/>
      <c r="D83" s="313"/>
      <c r="E83" s="313"/>
      <c r="F83" s="324"/>
      <c r="G83" s="337"/>
      <c r="H83" s="342"/>
    </row>
    <row r="84" spans="1:8" ht="18.95" customHeight="1">
      <c r="A84" s="282"/>
      <c r="B84" s="304"/>
      <c r="C84" s="314"/>
      <c r="D84" s="314"/>
      <c r="E84" s="314"/>
      <c r="F84" s="325"/>
      <c r="G84" s="338"/>
      <c r="H84" s="342"/>
    </row>
    <row r="85" spans="1:8" ht="18.95" customHeight="1">
      <c r="A85" s="282"/>
      <c r="B85" s="300"/>
      <c r="C85" s="314"/>
      <c r="D85" s="314"/>
      <c r="E85" s="314"/>
      <c r="F85" s="325"/>
      <c r="G85" s="338"/>
      <c r="H85" s="342"/>
    </row>
    <row r="86" spans="1:8" ht="18.95" customHeight="1">
      <c r="A86" s="282"/>
      <c r="B86" s="300"/>
      <c r="C86" s="314"/>
      <c r="D86" s="314"/>
      <c r="E86" s="314"/>
      <c r="F86" s="325"/>
      <c r="G86" s="338"/>
      <c r="H86" s="342"/>
    </row>
    <row r="87" spans="1:8" ht="18.95" customHeight="1">
      <c r="A87" s="282"/>
      <c r="B87" s="300"/>
      <c r="C87" s="314"/>
      <c r="D87" s="314"/>
      <c r="E87" s="314"/>
      <c r="F87" s="325"/>
      <c r="G87" s="338"/>
      <c r="H87" s="342"/>
    </row>
    <row r="88" spans="1:8" ht="18.95" customHeight="1">
      <c r="A88" s="283"/>
      <c r="B88" s="301"/>
      <c r="C88" s="315"/>
      <c r="D88" s="315"/>
      <c r="E88" s="315"/>
      <c r="F88" s="326"/>
      <c r="G88" s="339"/>
      <c r="H88" s="342"/>
    </row>
    <row r="89" spans="1:8" ht="18.95" customHeight="1">
      <c r="A89" s="284" t="s">
        <v>359</v>
      </c>
      <c r="B89" s="297" t="s">
        <v>98</v>
      </c>
      <c r="C89" s="316"/>
      <c r="D89" s="318" t="s">
        <v>310</v>
      </c>
      <c r="E89" s="320"/>
      <c r="F89" s="323" t="s">
        <v>303</v>
      </c>
      <c r="G89" s="340">
        <f>IFERROR(ROUND(C89/E89,0),0)</f>
        <v>0</v>
      </c>
      <c r="H89" s="342"/>
    </row>
    <row r="90" spans="1:8" ht="18.95" customHeight="1">
      <c r="A90" s="285" t="s">
        <v>360</v>
      </c>
      <c r="B90" s="302" t="s">
        <v>303</v>
      </c>
      <c r="C90" s="317">
        <f>IF(G89&lt;=1000,G89,1000)</f>
        <v>0</v>
      </c>
      <c r="D90" s="319" t="s">
        <v>310</v>
      </c>
      <c r="E90" s="321">
        <f>B82</f>
        <v>0</v>
      </c>
      <c r="F90" s="319" t="s">
        <v>98</v>
      </c>
      <c r="G90" s="341">
        <f>IF(G81&gt;=0.166666666666667,C90*E90,0)</f>
        <v>0</v>
      </c>
      <c r="H90" s="342"/>
    </row>
    <row r="91" spans="1:8" ht="18.95" customHeight="1">
      <c r="A91" s="286"/>
      <c r="B91" s="286"/>
      <c r="C91" s="286"/>
      <c r="D91" s="286"/>
      <c r="E91" s="286"/>
      <c r="F91" s="286"/>
      <c r="G91" s="286"/>
      <c r="H91" s="342"/>
    </row>
    <row r="92" spans="1:8" ht="18.95" customHeight="1">
      <c r="A92" s="278" t="s">
        <v>355</v>
      </c>
      <c r="B92" s="294"/>
      <c r="C92" s="309"/>
      <c r="D92" s="309"/>
      <c r="E92" s="309"/>
      <c r="F92" s="309"/>
      <c r="G92" s="332"/>
      <c r="H92" s="342"/>
    </row>
    <row r="93" spans="1:8" ht="18.95" customHeight="1">
      <c r="A93" s="279" t="s">
        <v>356</v>
      </c>
      <c r="B93" s="295"/>
      <c r="C93" s="310"/>
      <c r="D93" s="306"/>
      <c r="E93" s="306"/>
      <c r="F93" s="306"/>
      <c r="G93" s="333"/>
      <c r="H93" s="342"/>
    </row>
    <row r="94" spans="1:8" ht="18.95" customHeight="1">
      <c r="A94" s="280" t="s">
        <v>141</v>
      </c>
      <c r="B94" s="296" t="s">
        <v>193</v>
      </c>
      <c r="C94" s="311"/>
      <c r="D94" s="318" t="s">
        <v>305</v>
      </c>
      <c r="E94" s="311"/>
      <c r="F94" s="322" t="str">
        <f>IF(G95&gt;=0.166666666666667,"","↓従事時間が4時間以上の事業が対象です")</f>
        <v>↓従事時間が4時間以上の事業が対象です</v>
      </c>
      <c r="G94" s="334"/>
      <c r="H94" s="342"/>
    </row>
    <row r="95" spans="1:8" ht="18.95" customHeight="1">
      <c r="A95" s="280" t="s">
        <v>287</v>
      </c>
      <c r="B95" s="297" t="s">
        <v>242</v>
      </c>
      <c r="C95" s="311"/>
      <c r="D95" s="318" t="s">
        <v>296</v>
      </c>
      <c r="E95" s="311"/>
      <c r="F95" s="323" t="s">
        <v>314</v>
      </c>
      <c r="G95" s="335">
        <f>E95-C95</f>
        <v>0</v>
      </c>
      <c r="H95" s="342"/>
    </row>
    <row r="96" spans="1:8" ht="18.95" customHeight="1">
      <c r="A96" s="279" t="s">
        <v>357</v>
      </c>
      <c r="B96" s="298">
        <f>COUNTA(テーブル391316[])</f>
        <v>0</v>
      </c>
      <c r="C96" s="312"/>
      <c r="D96" s="312"/>
      <c r="E96" s="312"/>
      <c r="F96" s="312"/>
      <c r="G96" s="336"/>
      <c r="H96" s="342"/>
    </row>
    <row r="97" spans="1:8" ht="18.95" customHeight="1">
      <c r="A97" s="281" t="s">
        <v>358</v>
      </c>
      <c r="B97" s="299"/>
      <c r="C97" s="313"/>
      <c r="D97" s="313"/>
      <c r="E97" s="313"/>
      <c r="F97" s="324"/>
      <c r="G97" s="337"/>
      <c r="H97" s="342"/>
    </row>
    <row r="98" spans="1:8" ht="18.95" customHeight="1">
      <c r="A98" s="282"/>
      <c r="B98" s="300"/>
      <c r="C98" s="314"/>
      <c r="D98" s="314"/>
      <c r="E98" s="314"/>
      <c r="F98" s="325"/>
      <c r="G98" s="338"/>
      <c r="H98" s="342"/>
    </row>
    <row r="99" spans="1:8" ht="18.95" customHeight="1">
      <c r="A99" s="282"/>
      <c r="B99" s="300"/>
      <c r="C99" s="314"/>
      <c r="D99" s="314"/>
      <c r="E99" s="314"/>
      <c r="F99" s="325"/>
      <c r="G99" s="338"/>
      <c r="H99" s="342"/>
    </row>
    <row r="100" spans="1:8" ht="18.95" customHeight="1">
      <c r="A100" s="282"/>
      <c r="B100" s="300"/>
      <c r="C100" s="314"/>
      <c r="D100" s="314"/>
      <c r="E100" s="314"/>
      <c r="F100" s="325"/>
      <c r="G100" s="338"/>
      <c r="H100" s="342"/>
    </row>
    <row r="101" spans="1:8" ht="18.95" customHeight="1">
      <c r="A101" s="282"/>
      <c r="B101" s="300"/>
      <c r="C101" s="314"/>
      <c r="D101" s="314"/>
      <c r="E101" s="314"/>
      <c r="F101" s="325"/>
      <c r="G101" s="338"/>
      <c r="H101" s="342"/>
    </row>
    <row r="102" spans="1:8" ht="18.95" customHeight="1">
      <c r="A102" s="283"/>
      <c r="B102" s="301"/>
      <c r="C102" s="315"/>
      <c r="D102" s="315"/>
      <c r="E102" s="315"/>
      <c r="F102" s="326"/>
      <c r="G102" s="339"/>
      <c r="H102" s="342"/>
    </row>
    <row r="103" spans="1:8" ht="18.95" customHeight="1">
      <c r="A103" s="284" t="s">
        <v>359</v>
      </c>
      <c r="B103" s="297" t="s">
        <v>98</v>
      </c>
      <c r="C103" s="316"/>
      <c r="D103" s="318" t="s">
        <v>310</v>
      </c>
      <c r="E103" s="320"/>
      <c r="F103" s="323" t="s">
        <v>303</v>
      </c>
      <c r="G103" s="340">
        <f>IFERROR(ROUND(C103/E103,0),0)</f>
        <v>0</v>
      </c>
      <c r="H103" s="342"/>
    </row>
    <row r="104" spans="1:8" ht="18.95" customHeight="1">
      <c r="A104" s="285" t="s">
        <v>360</v>
      </c>
      <c r="B104" s="302" t="s">
        <v>303</v>
      </c>
      <c r="C104" s="317">
        <f>IF(G103&lt;=1000,G103,1000)</f>
        <v>0</v>
      </c>
      <c r="D104" s="319" t="s">
        <v>310</v>
      </c>
      <c r="E104" s="321">
        <f>B96</f>
        <v>0</v>
      </c>
      <c r="F104" s="319" t="s">
        <v>98</v>
      </c>
      <c r="G104" s="341">
        <f>IF(G95&gt;=0.166666666666667,C104*E104,0)</f>
        <v>0</v>
      </c>
      <c r="H104" s="342"/>
    </row>
    <row r="105" spans="1:8" ht="18.95" customHeight="1">
      <c r="A105" s="286"/>
      <c r="B105" s="286"/>
      <c r="C105" s="286"/>
      <c r="D105" s="286"/>
      <c r="E105" s="286"/>
      <c r="F105" s="286"/>
      <c r="G105" s="286"/>
      <c r="H105" s="342"/>
    </row>
    <row r="106" spans="1:8" ht="18.95" customHeight="1">
      <c r="A106" s="278" t="s">
        <v>355</v>
      </c>
      <c r="B106" s="294"/>
      <c r="C106" s="309"/>
      <c r="D106" s="309"/>
      <c r="E106" s="309"/>
      <c r="F106" s="309"/>
      <c r="G106" s="332"/>
      <c r="H106" s="342"/>
    </row>
    <row r="107" spans="1:8" ht="18.95" customHeight="1">
      <c r="A107" s="279" t="s">
        <v>356</v>
      </c>
      <c r="B107" s="303"/>
      <c r="C107" s="310"/>
      <c r="D107" s="306"/>
      <c r="E107" s="306"/>
      <c r="F107" s="306"/>
      <c r="G107" s="333"/>
      <c r="H107" s="342"/>
    </row>
    <row r="108" spans="1:8" ht="18.95" customHeight="1">
      <c r="A108" s="280" t="s">
        <v>141</v>
      </c>
      <c r="B108" s="296" t="s">
        <v>193</v>
      </c>
      <c r="C108" s="311"/>
      <c r="D108" s="318" t="s">
        <v>305</v>
      </c>
      <c r="E108" s="311"/>
      <c r="F108" s="322" t="str">
        <f>IF(G109&gt;=0.166666666666667,"","↓従事時間が4時間以上の事業が対象です")</f>
        <v>↓従事時間が4時間以上の事業が対象です</v>
      </c>
      <c r="G108" s="334"/>
      <c r="H108" s="342"/>
    </row>
    <row r="109" spans="1:8" ht="18.95" customHeight="1">
      <c r="A109" s="280" t="s">
        <v>287</v>
      </c>
      <c r="B109" s="297" t="s">
        <v>242</v>
      </c>
      <c r="C109" s="311"/>
      <c r="D109" s="318" t="s">
        <v>296</v>
      </c>
      <c r="E109" s="311"/>
      <c r="F109" s="323" t="s">
        <v>314</v>
      </c>
      <c r="G109" s="335">
        <f>E109-C109</f>
        <v>0</v>
      </c>
      <c r="H109" s="342"/>
    </row>
    <row r="110" spans="1:8" ht="18.95" customHeight="1">
      <c r="A110" s="279" t="s">
        <v>357</v>
      </c>
      <c r="B110" s="298">
        <f>COUNTA(テーブル39131417[])</f>
        <v>0</v>
      </c>
      <c r="C110" s="312"/>
      <c r="D110" s="312"/>
      <c r="E110" s="312"/>
      <c r="F110" s="312"/>
      <c r="G110" s="336"/>
      <c r="H110" s="342"/>
    </row>
    <row r="111" spans="1:8" ht="18.95" customHeight="1">
      <c r="A111" s="281" t="s">
        <v>358</v>
      </c>
      <c r="B111" s="299"/>
      <c r="C111" s="313"/>
      <c r="D111" s="313"/>
      <c r="E111" s="313"/>
      <c r="F111" s="324"/>
      <c r="G111" s="337"/>
      <c r="H111" s="342"/>
    </row>
    <row r="112" spans="1:8" ht="18.95" customHeight="1">
      <c r="A112" s="282"/>
      <c r="B112" s="300"/>
      <c r="C112" s="314"/>
      <c r="D112" s="314"/>
      <c r="E112" s="314"/>
      <c r="F112" s="325"/>
      <c r="G112" s="338"/>
      <c r="H112" s="342"/>
    </row>
    <row r="113" spans="1:8" ht="18.95" customHeight="1">
      <c r="A113" s="282"/>
      <c r="B113" s="300"/>
      <c r="C113" s="314"/>
      <c r="D113" s="314"/>
      <c r="E113" s="314"/>
      <c r="F113" s="325"/>
      <c r="G113" s="338"/>
      <c r="H113" s="342"/>
    </row>
    <row r="114" spans="1:8" ht="18.95" customHeight="1">
      <c r="A114" s="282"/>
      <c r="B114" s="300"/>
      <c r="C114" s="314"/>
      <c r="D114" s="314"/>
      <c r="E114" s="314"/>
      <c r="F114" s="325"/>
      <c r="G114" s="338"/>
      <c r="H114" s="342"/>
    </row>
    <row r="115" spans="1:8" ht="18.95" customHeight="1">
      <c r="A115" s="282"/>
      <c r="B115" s="300"/>
      <c r="C115" s="314"/>
      <c r="D115" s="314"/>
      <c r="E115" s="314"/>
      <c r="F115" s="325"/>
      <c r="G115" s="338"/>
      <c r="H115" s="342"/>
    </row>
    <row r="116" spans="1:8" ht="18.95" customHeight="1">
      <c r="A116" s="283"/>
      <c r="B116" s="301"/>
      <c r="C116" s="315"/>
      <c r="D116" s="315"/>
      <c r="E116" s="315"/>
      <c r="F116" s="326"/>
      <c r="G116" s="339"/>
      <c r="H116" s="342"/>
    </row>
    <row r="117" spans="1:8" ht="18.95" customHeight="1">
      <c r="A117" s="284" t="s">
        <v>359</v>
      </c>
      <c r="B117" s="297" t="s">
        <v>98</v>
      </c>
      <c r="C117" s="316"/>
      <c r="D117" s="318" t="s">
        <v>310</v>
      </c>
      <c r="E117" s="320"/>
      <c r="F117" s="323" t="s">
        <v>303</v>
      </c>
      <c r="G117" s="340">
        <f>IFERROR(ROUND(C117/E117,0),0)</f>
        <v>0</v>
      </c>
      <c r="H117" s="342"/>
    </row>
    <row r="118" spans="1:8" ht="18.95" customHeight="1">
      <c r="A118" s="285" t="s">
        <v>360</v>
      </c>
      <c r="B118" s="302" t="s">
        <v>303</v>
      </c>
      <c r="C118" s="317">
        <f>IF(G117&lt;=1000,G117,1000)</f>
        <v>0</v>
      </c>
      <c r="D118" s="319" t="s">
        <v>310</v>
      </c>
      <c r="E118" s="321">
        <f>B110</f>
        <v>0</v>
      </c>
      <c r="F118" s="319" t="s">
        <v>98</v>
      </c>
      <c r="G118" s="341">
        <f>IF(G109&gt;=0.166666666666667,C118*E118,0)</f>
        <v>0</v>
      </c>
      <c r="H118" s="342"/>
    </row>
    <row r="119" spans="1:8" ht="18.95" customHeight="1">
      <c r="A119" s="286"/>
      <c r="B119" s="286"/>
      <c r="C119" s="286"/>
      <c r="D119" s="286"/>
      <c r="E119" s="286"/>
      <c r="F119" s="286"/>
      <c r="G119" s="286"/>
      <c r="H119" s="342"/>
    </row>
    <row r="120" spans="1:8" ht="18.95" customHeight="1">
      <c r="A120" s="278" t="s">
        <v>355</v>
      </c>
      <c r="B120" s="294"/>
      <c r="C120" s="309"/>
      <c r="D120" s="309"/>
      <c r="E120" s="309"/>
      <c r="F120" s="309"/>
      <c r="G120" s="332"/>
      <c r="H120" s="342"/>
    </row>
    <row r="121" spans="1:8" ht="18.95" customHeight="1">
      <c r="A121" s="279" t="s">
        <v>356</v>
      </c>
      <c r="B121" s="303"/>
      <c r="C121" s="310"/>
      <c r="D121" s="306"/>
      <c r="E121" s="306"/>
      <c r="F121" s="306"/>
      <c r="G121" s="333"/>
      <c r="H121" s="342"/>
    </row>
    <row r="122" spans="1:8" ht="18.95" customHeight="1">
      <c r="A122" s="280" t="s">
        <v>141</v>
      </c>
      <c r="B122" s="296" t="s">
        <v>193</v>
      </c>
      <c r="C122" s="311"/>
      <c r="D122" s="318" t="s">
        <v>305</v>
      </c>
      <c r="E122" s="311"/>
      <c r="F122" s="322" t="str">
        <f>IF(G123&gt;=0.166666666666667,"","↓従事時間が4時間以上の事業が対象です")</f>
        <v>↓従事時間が4時間以上の事業が対象です</v>
      </c>
      <c r="G122" s="334"/>
      <c r="H122" s="342"/>
    </row>
    <row r="123" spans="1:8" ht="18.95" customHeight="1">
      <c r="A123" s="280" t="s">
        <v>287</v>
      </c>
      <c r="B123" s="297" t="s">
        <v>242</v>
      </c>
      <c r="C123" s="311"/>
      <c r="D123" s="318" t="s">
        <v>296</v>
      </c>
      <c r="E123" s="311"/>
      <c r="F123" s="323" t="s">
        <v>314</v>
      </c>
      <c r="G123" s="335">
        <f>E123-C123</f>
        <v>0</v>
      </c>
      <c r="H123" s="342"/>
    </row>
    <row r="124" spans="1:8" ht="18.95" customHeight="1">
      <c r="A124" s="279" t="s">
        <v>357</v>
      </c>
      <c r="B124" s="298">
        <f>COUNTA(テーブル3913141518[])</f>
        <v>0</v>
      </c>
      <c r="C124" s="312"/>
      <c r="D124" s="312"/>
      <c r="E124" s="312"/>
      <c r="F124" s="312"/>
      <c r="G124" s="336"/>
      <c r="H124" s="342"/>
    </row>
    <row r="125" spans="1:8" ht="18.95" customHeight="1">
      <c r="A125" s="281" t="s">
        <v>358</v>
      </c>
      <c r="B125" s="299"/>
      <c r="C125" s="313"/>
      <c r="D125" s="313"/>
      <c r="E125" s="313"/>
      <c r="F125" s="324"/>
      <c r="G125" s="337"/>
      <c r="H125" s="342"/>
    </row>
    <row r="126" spans="1:8" ht="18.95" customHeight="1">
      <c r="A126" s="282"/>
      <c r="B126" s="300"/>
      <c r="C126" s="314"/>
      <c r="D126" s="314"/>
      <c r="E126" s="314"/>
      <c r="F126" s="325"/>
      <c r="G126" s="338"/>
      <c r="H126" s="342"/>
    </row>
    <row r="127" spans="1:8" ht="18.95" customHeight="1">
      <c r="A127" s="282"/>
      <c r="B127" s="300"/>
      <c r="C127" s="314"/>
      <c r="D127" s="314"/>
      <c r="E127" s="314"/>
      <c r="F127" s="325"/>
      <c r="G127" s="338"/>
      <c r="H127" s="342"/>
    </row>
    <row r="128" spans="1:8" ht="18.95" customHeight="1">
      <c r="A128" s="282"/>
      <c r="B128" s="300"/>
      <c r="C128" s="314"/>
      <c r="D128" s="314"/>
      <c r="E128" s="314"/>
      <c r="F128" s="325"/>
      <c r="G128" s="338"/>
      <c r="H128" s="342"/>
    </row>
    <row r="129" spans="1:8" ht="18.95" customHeight="1">
      <c r="A129" s="282"/>
      <c r="B129" s="300"/>
      <c r="C129" s="314"/>
      <c r="D129" s="314"/>
      <c r="E129" s="314"/>
      <c r="F129" s="325"/>
      <c r="G129" s="338"/>
      <c r="H129" s="342"/>
    </row>
    <row r="130" spans="1:8" ht="18.95" customHeight="1">
      <c r="A130" s="283"/>
      <c r="B130" s="301"/>
      <c r="C130" s="315"/>
      <c r="D130" s="315"/>
      <c r="E130" s="315"/>
      <c r="F130" s="326"/>
      <c r="G130" s="339"/>
      <c r="H130" s="342"/>
    </row>
    <row r="131" spans="1:8" ht="18.95" customHeight="1">
      <c r="A131" s="284" t="s">
        <v>359</v>
      </c>
      <c r="B131" s="297" t="s">
        <v>98</v>
      </c>
      <c r="C131" s="316"/>
      <c r="D131" s="318" t="s">
        <v>310</v>
      </c>
      <c r="E131" s="320"/>
      <c r="F131" s="323" t="s">
        <v>303</v>
      </c>
      <c r="G131" s="340">
        <f>IFERROR(ROUND(C131/E131,0),0)</f>
        <v>0</v>
      </c>
      <c r="H131" s="342"/>
    </row>
    <row r="132" spans="1:8" ht="18.95" customHeight="1">
      <c r="A132" s="285" t="s">
        <v>360</v>
      </c>
      <c r="B132" s="302" t="s">
        <v>303</v>
      </c>
      <c r="C132" s="317">
        <f>IF(G131&lt;=1000,G131,1000)</f>
        <v>0</v>
      </c>
      <c r="D132" s="319" t="s">
        <v>310</v>
      </c>
      <c r="E132" s="321">
        <f>B124</f>
        <v>0</v>
      </c>
      <c r="F132" s="319" t="s">
        <v>98</v>
      </c>
      <c r="G132" s="341">
        <f>IF(G123&gt;=0.166666666666667,C132*E132,0)</f>
        <v>0</v>
      </c>
      <c r="H132" s="342"/>
    </row>
    <row r="133" spans="1:8" ht="18.95" customHeight="1">
      <c r="A133" s="286"/>
      <c r="B133" s="286"/>
      <c r="C133" s="286"/>
      <c r="D133" s="286"/>
      <c r="E133" s="286"/>
      <c r="F133" s="286"/>
      <c r="G133" s="286"/>
      <c r="H133" s="342"/>
    </row>
    <row r="134" spans="1:8" ht="18.95" customHeight="1">
      <c r="A134" s="286"/>
      <c r="B134" s="286"/>
      <c r="C134" s="286"/>
      <c r="D134" s="286"/>
      <c r="E134" s="286"/>
      <c r="F134" s="286"/>
      <c r="G134" s="286"/>
    </row>
  </sheetData>
  <phoneticPr fontId="2" type="Hiragana"/>
  <printOptions horizontalCentered="1"/>
  <pageMargins left="0.59055118110236215" right="0.59055118110236215" top="0.39370078740157477" bottom="0.39370078740157477" header="0.3" footer="0.19685039370078738"/>
  <pageSetup paperSize="9" fitToWidth="1" fitToHeight="1" orientation="portrait" usePrinterDefaults="1" r:id="rId1"/>
  <headerFooter>
    <oddFooter xml:space="preserve">&amp;R&amp;P/&amp;N </oddFooter>
  </headerFooter>
  <rowBreaks count="3" manualBreakCount="3">
    <brk id="35" max="6" man="1"/>
    <brk id="77" max="6" man="1"/>
    <brk id="119" max="6" man="1"/>
  </rowBreaks>
  <tableParts count="9">
    <tablePart r:id="rId2"/>
    <tablePart r:id="rId3"/>
    <tablePart r:id="rId4"/>
    <tablePart r:id="rId5"/>
    <tablePart r:id="rId6"/>
    <tablePart r:id="rId7"/>
    <tablePart r:id="rId8"/>
    <tablePart r:id="rId9"/>
    <tablePart r:id="rId10"/>
  </tableParts>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tabColor theme="7" tint="0.8"/>
  </sheetPr>
  <dimension ref="A1:AZ28"/>
  <sheetViews>
    <sheetView view="pageBreakPreview" topLeftCell="A17" zoomScaleSheetLayoutView="100" workbookViewId="0">
      <selection sqref="A1:E1"/>
    </sheetView>
  </sheetViews>
  <sheetFormatPr defaultRowHeight="13.5"/>
  <cols>
    <col min="1" max="51" width="1.625" style="140" customWidth="1"/>
    <col min="52" max="16384" width="9" style="140" customWidth="1"/>
  </cols>
  <sheetData>
    <row r="1" spans="1:52" ht="30" customHeight="1">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4"/>
    </row>
    <row r="2" spans="1:52" ht="30" customHeight="1">
      <c r="A2" s="142" t="s">
        <v>49</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4"/>
    </row>
    <row r="3" spans="1:52" ht="30" customHeight="1">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4"/>
    </row>
    <row r="4" spans="1:52" ht="30" customHeight="1">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4"/>
    </row>
    <row r="5" spans="1:52" ht="30"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row>
    <row r="6" spans="1:52" ht="30" customHeight="1">
      <c r="A6" s="145" t="s">
        <v>179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row>
    <row r="7" spans="1:52" ht="30" customHeight="1">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row>
    <row r="8" spans="1:52" ht="30" customHeight="1">
      <c r="A8" s="144"/>
      <c r="B8" s="144"/>
      <c r="C8" s="144"/>
      <c r="D8" s="144"/>
      <c r="E8" s="144"/>
      <c r="F8" s="159" t="s">
        <v>278</v>
      </c>
      <c r="G8" s="164"/>
      <c r="H8" s="164"/>
      <c r="I8" s="164"/>
      <c r="J8" s="164"/>
      <c r="K8" s="164"/>
      <c r="L8" s="164"/>
      <c r="M8" s="179">
        <f>入力内容[収支決算_補助金精算額]</f>
        <v>500000</v>
      </c>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211"/>
      <c r="AW8" s="144"/>
      <c r="AX8" s="144"/>
      <c r="AY8" s="144"/>
      <c r="AZ8" s="144"/>
    </row>
    <row r="9" spans="1:52" ht="30" customHeight="1">
      <c r="A9" s="144"/>
      <c r="B9" s="144"/>
      <c r="C9" s="144"/>
      <c r="D9" s="144"/>
      <c r="E9" s="144"/>
      <c r="F9" s="160"/>
      <c r="G9" s="146"/>
      <c r="H9" s="146"/>
      <c r="I9" s="146"/>
      <c r="J9" s="146"/>
      <c r="K9" s="146"/>
      <c r="L9" s="146"/>
      <c r="M9" s="180"/>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212"/>
      <c r="AW9" s="144"/>
      <c r="AX9" s="144"/>
      <c r="AY9" s="144"/>
      <c r="AZ9" s="144"/>
    </row>
    <row r="10" spans="1:52" ht="30"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row>
    <row r="11" spans="1:52" ht="30" customHeight="1">
      <c r="A11" s="146" t="s">
        <v>28</v>
      </c>
      <c r="B11" s="146"/>
      <c r="C11" s="146"/>
      <c r="D11" s="146"/>
      <c r="E11" s="155" t="s">
        <v>131</v>
      </c>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44"/>
    </row>
    <row r="12" spans="1:52" ht="30" customHeight="1">
      <c r="A12" s="144"/>
      <c r="B12" s="144"/>
      <c r="C12" s="144"/>
      <c r="D12" s="144"/>
      <c r="E12" s="144"/>
      <c r="F12" s="144"/>
      <c r="G12" s="144"/>
      <c r="H12" s="144"/>
      <c r="I12" s="144"/>
      <c r="J12" s="144"/>
      <c r="K12" s="144"/>
      <c r="L12" s="144"/>
      <c r="M12" s="144"/>
      <c r="N12" s="144" t="s">
        <v>297</v>
      </c>
      <c r="O12" s="183" t="str">
        <f>入力内容[事業計画_事業名称]</f>
        <v>○○○開催事業</v>
      </c>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44" t="s">
        <v>298</v>
      </c>
      <c r="AP12" s="144"/>
      <c r="AQ12" s="144"/>
      <c r="AR12" s="144"/>
      <c r="AS12" s="144"/>
      <c r="AT12" s="144"/>
      <c r="AU12" s="144"/>
      <c r="AV12" s="144"/>
      <c r="AW12" s="144"/>
      <c r="AX12" s="144"/>
      <c r="AY12" s="144"/>
      <c r="AZ12" s="144"/>
    </row>
    <row r="13" spans="1:52" ht="30" customHeight="1">
      <c r="A13" s="144"/>
      <c r="B13" s="151" t="s">
        <v>273</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row>
    <row r="14" spans="1:52" ht="30" customHeight="1">
      <c r="A14" s="144"/>
      <c r="B14" s="151"/>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row>
    <row r="15" spans="1:52" ht="30" customHeight="1">
      <c r="A15" s="144"/>
      <c r="B15" s="151"/>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row>
    <row r="16" spans="1:52" ht="30" customHeight="1">
      <c r="A16" s="144"/>
      <c r="B16" s="144"/>
      <c r="C16" s="144"/>
      <c r="D16" s="144"/>
      <c r="E16" s="144"/>
      <c r="F16" s="144"/>
      <c r="G16" s="144"/>
      <c r="H16" s="168" t="s">
        <v>41</v>
      </c>
      <c r="I16" s="168"/>
      <c r="J16" s="168"/>
      <c r="K16" s="168"/>
      <c r="L16" s="168"/>
      <c r="M16" s="168"/>
      <c r="N16" s="168" t="s">
        <v>282</v>
      </c>
      <c r="O16" s="168"/>
      <c r="P16" s="168"/>
      <c r="Q16" s="168"/>
      <c r="R16" s="168"/>
      <c r="S16" s="168"/>
      <c r="T16" s="168"/>
      <c r="U16" s="168" t="s">
        <v>284</v>
      </c>
      <c r="V16" s="168"/>
      <c r="W16" s="168"/>
      <c r="X16" s="168"/>
      <c r="Y16" s="168"/>
      <c r="Z16" s="168"/>
      <c r="AA16" s="168" t="s">
        <v>175</v>
      </c>
      <c r="AB16" s="168"/>
      <c r="AC16" s="168"/>
      <c r="AD16" s="168"/>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row>
    <row r="17" spans="1:52" ht="30" customHeight="1">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row>
    <row r="18" spans="1:52" ht="30" customHeight="1">
      <c r="A18" s="144"/>
      <c r="B18" s="144"/>
      <c r="C18" s="144"/>
      <c r="D18" s="144"/>
      <c r="E18" s="144"/>
      <c r="F18" s="144"/>
      <c r="G18" s="144"/>
      <c r="H18" s="144"/>
      <c r="I18" s="144"/>
      <c r="J18" s="144"/>
      <c r="K18" s="144"/>
      <c r="L18" s="144"/>
      <c r="M18" s="144"/>
      <c r="N18" s="144"/>
      <c r="O18" s="144"/>
      <c r="P18" s="144"/>
      <c r="Q18" s="144"/>
      <c r="R18" s="144"/>
      <c r="S18" s="144"/>
      <c r="T18" s="151" t="s">
        <v>281</v>
      </c>
      <c r="U18" s="144"/>
      <c r="V18" s="144"/>
      <c r="W18" s="144"/>
      <c r="X18" s="144" t="str">
        <f>入力内容[団体_住所]</f>
        <v>別海町別海000番地</v>
      </c>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row>
    <row r="19" spans="1:52" ht="15" customHeight="1">
      <c r="A19" s="144"/>
      <c r="B19" s="144"/>
      <c r="C19" s="144"/>
      <c r="D19" s="144"/>
      <c r="E19" s="144"/>
      <c r="F19" s="144"/>
      <c r="G19" s="144"/>
      <c r="H19" s="144"/>
      <c r="I19" s="144"/>
      <c r="J19" s="144"/>
      <c r="K19" s="144"/>
      <c r="L19" s="144"/>
      <c r="M19" s="144"/>
      <c r="N19" s="144"/>
      <c r="O19" s="144"/>
      <c r="P19" s="144"/>
      <c r="Q19" s="144"/>
      <c r="R19" s="144"/>
      <c r="S19" s="150"/>
      <c r="T19" s="186" t="s">
        <v>0</v>
      </c>
      <c r="U19" s="186"/>
      <c r="V19" s="186"/>
      <c r="W19" s="186"/>
      <c r="X19" s="73" t="str">
        <f>入力内容[団体_名称]</f>
        <v>○○○○実行委員会</v>
      </c>
      <c r="Y19" s="73"/>
      <c r="Z19" s="73"/>
      <c r="AA19" s="73"/>
      <c r="AB19" s="73"/>
      <c r="AC19" s="73"/>
      <c r="AD19" s="73"/>
      <c r="AE19" s="73"/>
      <c r="AF19" s="73"/>
      <c r="AG19" s="73"/>
      <c r="AH19" s="73"/>
      <c r="AI19" s="73"/>
      <c r="AJ19" s="73"/>
      <c r="AK19" s="73"/>
      <c r="AL19" s="73"/>
      <c r="AM19" s="73"/>
      <c r="AN19" s="73"/>
      <c r="AO19" s="73"/>
      <c r="AP19" s="73"/>
      <c r="AQ19" s="73"/>
      <c r="AR19" s="73"/>
      <c r="AS19" s="73"/>
      <c r="AT19" s="150"/>
      <c r="AU19" s="150"/>
      <c r="AV19" s="213"/>
      <c r="AW19" s="150"/>
      <c r="AX19" s="218"/>
      <c r="AY19" s="150"/>
      <c r="AZ19" s="144"/>
    </row>
    <row r="20" spans="1:52" ht="15" customHeight="1">
      <c r="A20" s="144"/>
      <c r="B20" s="144"/>
      <c r="C20" s="144"/>
      <c r="D20" s="144"/>
      <c r="E20" s="144"/>
      <c r="F20" s="144"/>
      <c r="G20" s="144"/>
      <c r="H20" s="144"/>
      <c r="I20" s="144"/>
      <c r="J20" s="144"/>
      <c r="K20" s="144"/>
      <c r="L20" s="144"/>
      <c r="M20" s="144"/>
      <c r="N20" s="144"/>
      <c r="O20" s="144"/>
      <c r="P20" s="144"/>
      <c r="Q20" s="144"/>
      <c r="R20" s="144"/>
      <c r="S20" s="155"/>
      <c r="T20" s="146"/>
      <c r="U20" s="146"/>
      <c r="V20" s="146"/>
      <c r="W20" s="146"/>
      <c r="X20" s="187" t="str">
        <f>入力内容[団体_代表者氏名]</f>
        <v>実行委員長　○○　○○</v>
      </c>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55"/>
      <c r="AU20" s="155"/>
      <c r="AV20" s="214"/>
      <c r="AW20" s="214"/>
      <c r="AX20" s="214"/>
      <c r="AY20" s="155"/>
      <c r="AZ20" s="144"/>
    </row>
    <row r="21" spans="1:52" ht="30" customHeight="1">
      <c r="A21" s="144"/>
      <c r="B21" s="144"/>
      <c r="C21" s="144"/>
      <c r="D21" s="144"/>
      <c r="E21" s="144"/>
      <c r="F21" s="144"/>
      <c r="G21" s="144"/>
      <c r="H21" s="144"/>
      <c r="I21" s="144"/>
      <c r="J21" s="144"/>
      <c r="K21" s="144"/>
      <c r="L21" s="144"/>
      <c r="M21" s="144"/>
      <c r="N21" s="144"/>
      <c r="O21" s="144"/>
      <c r="P21" s="144"/>
      <c r="Q21" s="144"/>
      <c r="R21" s="144"/>
      <c r="S21" s="144"/>
      <c r="T21" s="144"/>
      <c r="U21" s="144"/>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44"/>
    </row>
    <row r="22" spans="1:52" ht="30" customHeight="1">
      <c r="A22" s="144"/>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row>
    <row r="23" spans="1:52" ht="30" customHeight="1">
      <c r="A23" s="147" t="s">
        <v>274</v>
      </c>
      <c r="B23" s="152"/>
      <c r="C23" s="152"/>
      <c r="D23" s="152"/>
      <c r="E23" s="156"/>
      <c r="F23" s="161" t="s">
        <v>279</v>
      </c>
      <c r="G23" s="165"/>
      <c r="H23" s="169" t="s">
        <v>280</v>
      </c>
      <c r="I23" s="173"/>
      <c r="J23" s="173"/>
      <c r="K23" s="346"/>
      <c r="L23" s="346"/>
      <c r="M23" s="346"/>
      <c r="N23" s="346"/>
      <c r="O23" s="346"/>
      <c r="P23" s="346"/>
      <c r="Q23" s="184" t="s">
        <v>283</v>
      </c>
      <c r="R23" s="184"/>
      <c r="S23" s="184"/>
      <c r="T23" s="184"/>
      <c r="U23" s="184"/>
      <c r="V23" s="346"/>
      <c r="W23" s="346"/>
      <c r="X23" s="346"/>
      <c r="Y23" s="346"/>
      <c r="Z23" s="346"/>
      <c r="AA23" s="175"/>
      <c r="AB23" s="188"/>
      <c r="AC23" s="191" t="s">
        <v>286</v>
      </c>
      <c r="AD23" s="193"/>
      <c r="AE23" s="193"/>
      <c r="AF23" s="191" t="s">
        <v>292</v>
      </c>
      <c r="AG23" s="193"/>
      <c r="AH23" s="199"/>
      <c r="AI23" s="350"/>
      <c r="AJ23" s="352"/>
      <c r="AK23" s="354"/>
      <c r="AL23" s="352"/>
      <c r="AM23" s="354"/>
      <c r="AN23" s="352"/>
      <c r="AO23" s="354"/>
      <c r="AP23" s="352"/>
      <c r="AQ23" s="354"/>
      <c r="AR23" s="352"/>
      <c r="AS23" s="354"/>
      <c r="AT23" s="352"/>
      <c r="AU23" s="354"/>
      <c r="AV23" s="360"/>
      <c r="AW23" s="147" t="s">
        <v>6</v>
      </c>
      <c r="AX23" s="152"/>
      <c r="AY23" s="156"/>
      <c r="AZ23" s="144"/>
    </row>
    <row r="24" spans="1:52" ht="30" customHeight="1">
      <c r="A24" s="148" t="s">
        <v>275</v>
      </c>
      <c r="B24" s="153"/>
      <c r="C24" s="153"/>
      <c r="D24" s="153"/>
      <c r="E24" s="157"/>
      <c r="F24" s="162"/>
      <c r="G24" s="166"/>
      <c r="H24" s="170" t="s">
        <v>44</v>
      </c>
      <c r="I24" s="174"/>
      <c r="J24" s="174"/>
      <c r="K24" s="345"/>
      <c r="L24" s="345"/>
      <c r="M24" s="345"/>
      <c r="N24" s="345"/>
      <c r="O24" s="345"/>
      <c r="P24" s="345"/>
      <c r="Q24" s="185" t="s">
        <v>186</v>
      </c>
      <c r="R24" s="185"/>
      <c r="S24" s="185"/>
      <c r="T24" s="185"/>
      <c r="U24" s="185"/>
      <c r="V24" s="345"/>
      <c r="W24" s="345"/>
      <c r="X24" s="345"/>
      <c r="Y24" s="345"/>
      <c r="Z24" s="345"/>
      <c r="AA24" s="185" t="s">
        <v>285</v>
      </c>
      <c r="AB24" s="189"/>
      <c r="AC24" s="192" t="s">
        <v>290</v>
      </c>
      <c r="AD24" s="194"/>
      <c r="AE24" s="194"/>
      <c r="AF24" s="192" t="s">
        <v>293</v>
      </c>
      <c r="AG24" s="194"/>
      <c r="AH24" s="200"/>
      <c r="AI24" s="351"/>
      <c r="AJ24" s="353"/>
      <c r="AK24" s="355"/>
      <c r="AL24" s="353"/>
      <c r="AM24" s="355"/>
      <c r="AN24" s="353"/>
      <c r="AO24" s="355"/>
      <c r="AP24" s="353"/>
      <c r="AQ24" s="355"/>
      <c r="AR24" s="353"/>
      <c r="AS24" s="355"/>
      <c r="AT24" s="353"/>
      <c r="AU24" s="355"/>
      <c r="AV24" s="361"/>
      <c r="AW24" s="149" t="s">
        <v>295</v>
      </c>
      <c r="AX24" s="154"/>
      <c r="AY24" s="158"/>
      <c r="AZ24" s="144"/>
    </row>
    <row r="25" spans="1:52" ht="30" customHeight="1">
      <c r="A25" s="148" t="s">
        <v>276</v>
      </c>
      <c r="B25" s="153"/>
      <c r="C25" s="153"/>
      <c r="D25" s="153"/>
      <c r="E25" s="157"/>
      <c r="F25" s="162"/>
      <c r="G25" s="166"/>
      <c r="H25" s="195" t="s">
        <v>323</v>
      </c>
      <c r="I25" s="175"/>
      <c r="J25" s="175"/>
      <c r="K25" s="175"/>
      <c r="L25" s="175"/>
      <c r="M25" s="175"/>
      <c r="N25" s="175"/>
      <c r="O25" s="175"/>
      <c r="P25" s="175"/>
      <c r="Q25" s="175"/>
      <c r="R25" s="175"/>
      <c r="S25" s="175"/>
      <c r="T25" s="175"/>
      <c r="U25" s="175"/>
      <c r="V25" s="175"/>
      <c r="W25" s="175"/>
      <c r="X25" s="175"/>
      <c r="Y25" s="175"/>
      <c r="Z25" s="175"/>
      <c r="AA25" s="175"/>
      <c r="AB25" s="188"/>
      <c r="AC25" s="191" t="s">
        <v>291</v>
      </c>
      <c r="AD25" s="193"/>
      <c r="AE25" s="193"/>
      <c r="AF25" s="195"/>
      <c r="AG25" s="348"/>
      <c r="AH25" s="348"/>
      <c r="AI25" s="348"/>
      <c r="AJ25" s="348"/>
      <c r="AK25" s="348"/>
      <c r="AL25" s="356"/>
      <c r="AM25" s="358" t="s">
        <v>213</v>
      </c>
      <c r="AN25" s="358"/>
      <c r="AO25" s="356"/>
      <c r="AP25" s="348"/>
      <c r="AQ25" s="348"/>
      <c r="AR25" s="348"/>
      <c r="AS25" s="348"/>
      <c r="AT25" s="348"/>
      <c r="AU25" s="348"/>
      <c r="AV25" s="175"/>
      <c r="AW25" s="217"/>
      <c r="AX25" s="150"/>
      <c r="AY25" s="220" t="s">
        <v>284</v>
      </c>
      <c r="AZ25" s="144"/>
    </row>
    <row r="26" spans="1:52" ht="30" customHeight="1">
      <c r="A26" s="149" t="s">
        <v>277</v>
      </c>
      <c r="B26" s="154"/>
      <c r="C26" s="154"/>
      <c r="D26" s="154"/>
      <c r="E26" s="158"/>
      <c r="F26" s="163"/>
      <c r="G26" s="167"/>
      <c r="H26" s="344"/>
      <c r="I26" s="345"/>
      <c r="J26" s="345"/>
      <c r="K26" s="345"/>
      <c r="L26" s="345"/>
      <c r="M26" s="345"/>
      <c r="N26" s="345"/>
      <c r="O26" s="345"/>
      <c r="P26" s="345"/>
      <c r="Q26" s="345"/>
      <c r="R26" s="345"/>
      <c r="S26" s="345"/>
      <c r="T26" s="345"/>
      <c r="U26" s="345"/>
      <c r="V26" s="345"/>
      <c r="W26" s="345"/>
      <c r="X26" s="345"/>
      <c r="Y26" s="345"/>
      <c r="Z26" s="345"/>
      <c r="AA26" s="345"/>
      <c r="AB26" s="347"/>
      <c r="AC26" s="192" t="s">
        <v>290</v>
      </c>
      <c r="AD26" s="194"/>
      <c r="AE26" s="194"/>
      <c r="AF26" s="196"/>
      <c r="AG26" s="349"/>
      <c r="AH26" s="349"/>
      <c r="AI26" s="349"/>
      <c r="AJ26" s="349"/>
      <c r="AK26" s="349"/>
      <c r="AL26" s="357"/>
      <c r="AM26" s="359"/>
      <c r="AN26" s="359"/>
      <c r="AO26" s="357"/>
      <c r="AP26" s="349"/>
      <c r="AQ26" s="349"/>
      <c r="AR26" s="349"/>
      <c r="AS26" s="349"/>
      <c r="AT26" s="349"/>
      <c r="AU26" s="349"/>
      <c r="AV26" s="155"/>
      <c r="AW26" s="196"/>
      <c r="AX26" s="155"/>
      <c r="AY26" s="221" t="s">
        <v>175</v>
      </c>
      <c r="AZ26" s="144"/>
    </row>
    <row r="27" spans="1:52" ht="30" customHeight="1">
      <c r="A27" s="144"/>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row>
    <row r="28" spans="1:52" ht="30" customHeight="1">
      <c r="A28" s="343"/>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3"/>
      <c r="AS28" s="343"/>
      <c r="AT28" s="343"/>
      <c r="AU28" s="343"/>
      <c r="AV28" s="343"/>
      <c r="AW28" s="343"/>
      <c r="AX28" s="343"/>
      <c r="AY28" s="343"/>
    </row>
  </sheetData>
  <mergeCells count="49">
    <mergeCell ref="A2:AY2"/>
    <mergeCell ref="A11:D11"/>
    <mergeCell ref="E11:AY11"/>
    <mergeCell ref="O12:AN12"/>
    <mergeCell ref="H16:J16"/>
    <mergeCell ref="K16:M16"/>
    <mergeCell ref="N16:Q16"/>
    <mergeCell ref="R16:T16"/>
    <mergeCell ref="U16:W16"/>
    <mergeCell ref="X16:Z16"/>
    <mergeCell ref="AA16:AC16"/>
    <mergeCell ref="X18:AX18"/>
    <mergeCell ref="X19:AS19"/>
    <mergeCell ref="X20:AS20"/>
    <mergeCell ref="AV20:AX20"/>
    <mergeCell ref="A23:E23"/>
    <mergeCell ref="H23:J23"/>
    <mergeCell ref="Q23:U23"/>
    <mergeCell ref="AC23:AE23"/>
    <mergeCell ref="AF23:AH23"/>
    <mergeCell ref="AW23:AY23"/>
    <mergeCell ref="A24:E24"/>
    <mergeCell ref="H24:J24"/>
    <mergeCell ref="Q24:U24"/>
    <mergeCell ref="AA24:AB24"/>
    <mergeCell ref="AC24:AE24"/>
    <mergeCell ref="AF24:AH24"/>
    <mergeCell ref="AW24:AY24"/>
    <mergeCell ref="A25:E25"/>
    <mergeCell ref="AC25:AE25"/>
    <mergeCell ref="A26:E26"/>
    <mergeCell ref="H26:AB26"/>
    <mergeCell ref="AC26:AE26"/>
    <mergeCell ref="F8:L9"/>
    <mergeCell ref="M8:AV9"/>
    <mergeCell ref="T19:W20"/>
    <mergeCell ref="F23:G26"/>
    <mergeCell ref="K23:P24"/>
    <mergeCell ref="V23:Z24"/>
    <mergeCell ref="AI23:AJ24"/>
    <mergeCell ref="AK23:AL24"/>
    <mergeCell ref="AM23:AN24"/>
    <mergeCell ref="AO23:AP24"/>
    <mergeCell ref="AQ23:AR24"/>
    <mergeCell ref="AS23:AT24"/>
    <mergeCell ref="AU23:AV24"/>
    <mergeCell ref="AG25:AK26"/>
    <mergeCell ref="AM25:AN26"/>
    <mergeCell ref="AP25:AU26"/>
  </mergeCells>
  <phoneticPr fontId="15"/>
  <printOptions horizontalCentered="1"/>
  <pageMargins left="0.59055118110236215" right="0.59055118110236215" top="0.39370078740157477" bottom="0.39370078740157477" header="0.3" footer="0.19685039370078738"/>
  <pageSetup paperSize="9" fitToWidth="1" fitToHeight="1" orientation="portrait" usePrinterDefaults="1" copies="2" r:id="rId1"/>
  <headerFooter>
    <oddFooter xml:space="preserve">&amp;R&amp;P/&amp;N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01_第1号様式_交付申請書</vt:lpstr>
      <vt:lpstr>02_第2号様式_収支予算書</vt:lpstr>
      <vt:lpstr>03_規則第5号様式_着手届</vt:lpstr>
      <vt:lpstr>04_補助金請求書（概算払請求の場合）</vt:lpstr>
      <vt:lpstr>05_規則第7号様式_完了届</vt:lpstr>
      <vt:lpstr>06_第4号様式_事業実績報告書</vt:lpstr>
      <vt:lpstr>07_収支決算書(第5号様式)</vt:lpstr>
      <vt:lpstr>08_食糧費対象者名簿</vt:lpstr>
      <vt:lpstr>09_補助金請求書（実績後請求の場合）</vt:lpstr>
      <vt:lpstr>補助区分</vt:lpstr>
      <vt:lpstr>補助金額算定</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庄司 圭介</dc:creator>
  <cp:lastModifiedBy>庄司　圭介</cp:lastModifiedBy>
  <cp:lastPrinted>2024-02-13T04:28:27Z</cp:lastPrinted>
  <dcterms:created xsi:type="dcterms:W3CDTF">2023-11-14T00:30:06Z</dcterms:created>
  <dcterms:modified xsi:type="dcterms:W3CDTF">2024-03-19T07:39:56Z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2024-03-19T07:39:56Z</vt:filetime>
  </property>
</Properties>
</file>